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<sst xmlns="http://schemas.openxmlformats.org/spreadsheetml/2006/main" uniqueCount="6310">
  <si>
    <t>Дата формирования прайса: 16-02-2015</t>
  </si>
  <si>
    <t>ID</t>
  </si>
  <si>
    <t>Артикул</t>
  </si>
  <si>
    <t>Маркировка</t>
  </si>
  <si>
    <t>Наименование</t>
  </si>
  <si>
    <t>Количество</t>
  </si>
  <si>
    <t>Срок поставки,
недель</t>
  </si>
  <si>
    <t>Цена c НДС,
руб</t>
  </si>
  <si>
    <t>Ссылка</t>
  </si>
  <si>
    <t>Электрооборудование / Рукоятки</t>
  </si>
  <si>
    <t>010.005.008</t>
  </si>
  <si>
    <t>Кнопка сброса</t>
  </si>
  <si>
    <t>Кнопка для управления термостатом с ручным сбросом</t>
  </si>
  <si>
    <t>http://www.scat-technology.ru/</t>
  </si>
  <si>
    <t>010.005.013</t>
  </si>
  <si>
    <t>Пластиковый держатель BHC-3.900.007</t>
  </si>
  <si>
    <t>Держатель для алюминиевого профиля. Материал: ABS-пластик.</t>
  </si>
  <si>
    <t>010.005.072</t>
  </si>
  <si>
    <t>Рукоятка 1141</t>
  </si>
  <si>
    <t>пластиковая Ø15мм</t>
  </si>
  <si>
    <t>010.005.023</t>
  </si>
  <si>
    <t>Рукоятка 46009</t>
  </si>
  <si>
    <t>пластиковая Ø42.5мм</t>
  </si>
  <si>
    <t>010.005.004</t>
  </si>
  <si>
    <t>Рукоятка 46016</t>
  </si>
  <si>
    <t>пластиковая Ø29мм</t>
  </si>
  <si>
    <t>010.005.003</t>
  </si>
  <si>
    <t>Рукоятка 46140</t>
  </si>
  <si>
    <t>пластиковая Ø25мм</t>
  </si>
  <si>
    <t>010.005.075</t>
  </si>
  <si>
    <t>Рукоятка 50-350°C с декоративной накладкой</t>
  </si>
  <si>
    <t>диапазон регулировки 50...350°C</t>
  </si>
  <si>
    <t>010.005.001</t>
  </si>
  <si>
    <t>Рукоятка BOT0106</t>
  </si>
  <si>
    <t>с маркировкой 0-40°С</t>
  </si>
  <si>
    <t>010.005.201</t>
  </si>
  <si>
    <t>Рукоятка BOT0106W</t>
  </si>
  <si>
    <t>010.005.005</t>
  </si>
  <si>
    <t>Рукоятка T</t>
  </si>
  <si>
    <t>пластиковая Ø39мм</t>
  </si>
  <si>
    <t>010.005.007</t>
  </si>
  <si>
    <t>Рукоятка ВТ 145000-001</t>
  </si>
  <si>
    <t>пластиковая ø36мм</t>
  </si>
  <si>
    <t>010.005.073</t>
  </si>
  <si>
    <t>Рукоятка на 85°C с декоративной накладкой</t>
  </si>
  <si>
    <t>Рукоятка на 85°C</t>
  </si>
  <si>
    <t>010.005.071</t>
  </si>
  <si>
    <t>Рукоятка пластиковая 1140</t>
  </si>
  <si>
    <t>010.005.002</t>
  </si>
  <si>
    <t>Рукоятка пластиковая 46013</t>
  </si>
  <si>
    <t>черная, Ø44мм</t>
  </si>
  <si>
    <t>010.005.105</t>
  </si>
  <si>
    <t>Рукоятка пластиковая F-002-119 черная</t>
  </si>
  <si>
    <t>010.005.106</t>
  </si>
  <si>
    <t>Рукоятка пластиковая F-002-132 черная</t>
  </si>
  <si>
    <t>010.005.104</t>
  </si>
  <si>
    <t>Рукоятка пластиковая F-005-138 черная</t>
  </si>
  <si>
    <t>010.005.103</t>
  </si>
  <si>
    <t>Рукоятка пластиковая F-033 черная</t>
  </si>
  <si>
    <t>010.005.101</t>
  </si>
  <si>
    <t>Рукоятка пластиковая PHA120</t>
  </si>
  <si>
    <t>Рукоятка пластиковая</t>
  </si>
  <si>
    <t>010.005.006</t>
  </si>
  <si>
    <t>Рукоятка пластиковая TW</t>
  </si>
  <si>
    <t>Рукоятка пластиковая Ø39мм, белая</t>
  </si>
  <si>
    <t>Электрооборудование / Комплектующие газовых и электрических плит</t>
  </si>
  <si>
    <t>013.009.006</t>
  </si>
  <si>
    <t>Вентилятор вытяжной YJ61-40</t>
  </si>
  <si>
    <t>Для электропечей. Мощность 60Вт.</t>
  </si>
  <si>
    <t>008.019.011</t>
  </si>
  <si>
    <t>Керамическая конфорка HL-T165R</t>
  </si>
  <si>
    <t>1.2кВт/220В для электроплит</t>
  </si>
  <si>
    <t>008.019.012</t>
  </si>
  <si>
    <t>Керамическая конфорка HL-T200R</t>
  </si>
  <si>
    <t>1.8кВт/220В для электроплит</t>
  </si>
  <si>
    <t>012.008.001</t>
  </si>
  <si>
    <t>Клеммная колодка BGTB40A</t>
  </si>
  <si>
    <t>для подключения силового кабеля в электроплитах</t>
  </si>
  <si>
    <t>012.003.003</t>
  </si>
  <si>
    <t>Клеммная колодка TB3P-03A</t>
  </si>
  <si>
    <t>для фастонов, 3-полюсная</t>
  </si>
  <si>
    <t>008.019.002</t>
  </si>
  <si>
    <t>Конфорка электрическая HP-180</t>
  </si>
  <si>
    <t>нагревательный элемент 1500Вт для электроплит</t>
  </si>
  <si>
    <t>008.019.001</t>
  </si>
  <si>
    <t>Нагреватель HP-145</t>
  </si>
  <si>
    <t>1000Вт для электроплит</t>
  </si>
  <si>
    <t>018.004.001</t>
  </si>
  <si>
    <t>Патрон керамический с лампой</t>
  </si>
  <si>
    <t>для духового шкафа, мощность лампы 15Вт</t>
  </si>
  <si>
    <t>018.001.004</t>
  </si>
  <si>
    <t>Таймер механический DMJ90-033</t>
  </si>
  <si>
    <t>Таймер механический, предел 90 мин.</t>
  </si>
  <si>
    <t>018.001.001</t>
  </si>
  <si>
    <t>Таймер электромеханический DTJ-K1-60</t>
  </si>
  <si>
    <t>диапазон 0...60мин + ручной режим</t>
  </si>
  <si>
    <t>Электрооборудование / Модульное оборудование</t>
  </si>
  <si>
    <t>021.001.002</t>
  </si>
  <si>
    <t>Реле контроля тока RCI 21181</t>
  </si>
  <si>
    <t>Реле контроля тока 230V</t>
  </si>
  <si>
    <t>Электрооборудование / Вилки, розетки, разъемы / силовые разъемы</t>
  </si>
  <si>
    <t>009.001.011</t>
  </si>
  <si>
    <t>Розетка встраиваемая 315-6 IP44</t>
  </si>
  <si>
    <t>16 ампер, 5 контактов, 400V~</t>
  </si>
  <si>
    <t>009.001.012</t>
  </si>
  <si>
    <t>Розетка встраиваемая 325-6 IP44</t>
  </si>
  <si>
    <t>32 ампера, 5 контактов, 400V~</t>
  </si>
  <si>
    <t>009.001.013</t>
  </si>
  <si>
    <t>Розетка встраиваемая 415-6 IP44</t>
  </si>
  <si>
    <t>009.001.014</t>
  </si>
  <si>
    <t>Розетка встраиваемая 425-6 IP44</t>
  </si>
  <si>
    <t>32 ампер, 5 контактов, 400V~</t>
  </si>
  <si>
    <t>009.002.013</t>
  </si>
  <si>
    <t>Розетка кабельная 213-6 IP44</t>
  </si>
  <si>
    <t>16 ампер, 3 контакта, 230V~</t>
  </si>
  <si>
    <t>009.002.027</t>
  </si>
  <si>
    <t>Розетка кабельная 214-6 IP44</t>
  </si>
  <si>
    <t>16 ампер, 4 контакта, 400V~</t>
  </si>
  <si>
    <t>009.002.029</t>
  </si>
  <si>
    <t>Розетка кабельная 215-6 IP44</t>
  </si>
  <si>
    <t>009.002.019</t>
  </si>
  <si>
    <t>Розетка кабельная 223-6 IP44</t>
  </si>
  <si>
    <t>32 ампера, 3 контакта, 230V~</t>
  </si>
  <si>
    <t>009.002.033</t>
  </si>
  <si>
    <t>Розетка кабельная 224-6 IP44</t>
  </si>
  <si>
    <t>32 ампера, 4 контакта, 400V~</t>
  </si>
  <si>
    <t>009.002.035</t>
  </si>
  <si>
    <t>Розетка кабельная 225-6 IP44</t>
  </si>
  <si>
    <t>009.002.217</t>
  </si>
  <si>
    <t>Розетка кабельная 235-6 IP67</t>
  </si>
  <si>
    <t>63 ампера,5 контактов, 400В</t>
  </si>
  <si>
    <t>009.001.001</t>
  </si>
  <si>
    <t>Розетка наружной установки 115-6k IP44</t>
  </si>
  <si>
    <t>Электрооборудование / Реле / промежуточные</t>
  </si>
  <si>
    <t>005.001.034</t>
  </si>
  <si>
    <t>Реле AVF4-4</t>
  </si>
  <si>
    <t>80-амперное автомобильное</t>
  </si>
  <si>
    <t>005.081.015</t>
  </si>
  <si>
    <t>Реле G7L-2P-TUBJ-CB-220VAC</t>
  </si>
  <si>
    <t>25-амперное реле для использования в цепях с большим пусковым током</t>
  </si>
  <si>
    <t>005.081.014</t>
  </si>
  <si>
    <t>Реле G7L-2А-TUBJ-CB-380VAC</t>
  </si>
  <si>
    <t>25-амперное реле, управляющая катушка 380В</t>
  </si>
  <si>
    <t>005.051.001</t>
  </si>
  <si>
    <t>Реле GY1A1-220VAC</t>
  </si>
  <si>
    <t>30-амперный контакт, катушка 220В 50Гц</t>
  </si>
  <si>
    <t>005.051.002</t>
  </si>
  <si>
    <t>Реле GY2A1-220VAC</t>
  </si>
  <si>
    <t>два 30-амперных контакта, катушка 220В 50Гц</t>
  </si>
  <si>
    <t>005.001.003</t>
  </si>
  <si>
    <t>Реле JQX-12F 220Vac</t>
  </si>
  <si>
    <t>два 30 амперных перекидных контакта, катушка 220В 50Гц</t>
  </si>
  <si>
    <t>005.001.025</t>
  </si>
  <si>
    <t>Реле JQX-13F (LY3) 24VDC</t>
  </si>
  <si>
    <t>трехполюсное, перекидные контакты, 10А</t>
  </si>
  <si>
    <t>005.001.016</t>
  </si>
  <si>
    <t>Реле JQX-13F 3Z 24VDC</t>
  </si>
  <si>
    <t>10-амперное, три перекидных контакта</t>
  </si>
  <si>
    <t>005.131.001</t>
  </si>
  <si>
    <t>Реле JQX-30F/2Z-220VAC</t>
  </si>
  <si>
    <t>005.131.002</t>
  </si>
  <si>
    <t>Реле JQX-30FS/2Z-220VAC</t>
  </si>
  <si>
    <t>2 перекидных контакта, 30A, катушка 220В 50Гц</t>
  </si>
  <si>
    <t>005.001.027</t>
  </si>
  <si>
    <t>Реле JQX-38F 12Vdc</t>
  </si>
  <si>
    <t>3 перекидных контакта, 40A, катушка 12В DC</t>
  </si>
  <si>
    <t>005.001.005</t>
  </si>
  <si>
    <t>Реле JQX-38F 220Vac</t>
  </si>
  <si>
    <t>три перекидных контакта, 40A, катушка 220В 50Гц</t>
  </si>
  <si>
    <t>005.001.028</t>
  </si>
  <si>
    <t>Реле JQX-38F 24Vdc</t>
  </si>
  <si>
    <t>три перекидных контакта, 40A, катушка 24В DC</t>
  </si>
  <si>
    <t>005.001.029</t>
  </si>
  <si>
    <t>Реле JQX-38F 48Vdc</t>
  </si>
  <si>
    <t>3 перекидных контакта, 40А, катушка 48В DC</t>
  </si>
  <si>
    <t>005.001.012</t>
  </si>
  <si>
    <t>Реле JQX-40F 220Vac</t>
  </si>
  <si>
    <t>40 амперный перекидной контакт, катушка 220В 50Гц</t>
  </si>
  <si>
    <t>005.001.013</t>
  </si>
  <si>
    <t>Реле JQX-40F/2Z-12VDC</t>
  </si>
  <si>
    <t>два 40 амперных перекидных контакта, катушка 12В пост. тока</t>
  </si>
  <si>
    <t>005.001.009</t>
  </si>
  <si>
    <t>Реле JQX-40F/2Z-220VAC</t>
  </si>
  <si>
    <t>два 40 амперных перекидных контакта, катушка 220В 50Гц</t>
  </si>
  <si>
    <t>005.001.017</t>
  </si>
  <si>
    <t>Реле JQX-40F/2Z-24VDC</t>
  </si>
  <si>
    <t>два 40 амперных перекидных контакта, катушка 24В пост. тока</t>
  </si>
  <si>
    <t>005.001.007</t>
  </si>
  <si>
    <t>Реле JQX-50F 220Vac</t>
  </si>
  <si>
    <t>005.001.010</t>
  </si>
  <si>
    <t>Реле JQX-52F 220Vac</t>
  </si>
  <si>
    <t>005.001.011</t>
  </si>
  <si>
    <t>Реле JQX-58F 220Vac</t>
  </si>
  <si>
    <t>60 амперный перекидной контакт, катушка 220В 50Гц</t>
  </si>
  <si>
    <t>005.001.008</t>
  </si>
  <si>
    <t>Реле JQX-59F 220Vac</t>
  </si>
  <si>
    <t>80 амперный перекидной контакт, катушка 220В 50Гц</t>
  </si>
  <si>
    <t>005.001.015</t>
  </si>
  <si>
    <t>Реле JQX-60F 12VDC</t>
  </si>
  <si>
    <t>60 амперный перекидной контакт, катушка 12В пост. тока</t>
  </si>
  <si>
    <t>005.001.001</t>
  </si>
  <si>
    <t>Реле JQX-60F 220Vac</t>
  </si>
  <si>
    <t>60 амперный перекидной контакт, катушка 220В 50Гц</t>
  </si>
  <si>
    <t>005.001.014</t>
  </si>
  <si>
    <t>Реле JQX-60F 24VDC</t>
  </si>
  <si>
    <t>60 амперный перекидной контакт, катушка 24В пост. тока</t>
  </si>
  <si>
    <t>005.001.032</t>
  </si>
  <si>
    <t>Реле JQX-60F/2Z 12Vdc</t>
  </si>
  <si>
    <t>два перекидных контакта, 60A, катушка 12В</t>
  </si>
  <si>
    <t>005.001.033</t>
  </si>
  <si>
    <t>Реле JQX-60F/2Z 220V</t>
  </si>
  <si>
    <t>два перекидных контакта, 60A, катушка 220В</t>
  </si>
  <si>
    <t>005.001.006</t>
  </si>
  <si>
    <t>Реле JQX-62-1Z 220Vac</t>
  </si>
  <si>
    <t>005.081.001</t>
  </si>
  <si>
    <t>Реле JQX-76F-TU-1A-240VAC</t>
  </si>
  <si>
    <t>для использования в цепях с большим пусковым током</t>
  </si>
  <si>
    <t>005.081.002</t>
  </si>
  <si>
    <t>Реле JQX-76F-TU-2A-240VAC</t>
  </si>
  <si>
    <t>005.001.026</t>
  </si>
  <si>
    <t>Реле LY2T 2Z 220Vac</t>
  </si>
  <si>
    <t>с фланцевым креплением</t>
  </si>
  <si>
    <t>005.001.023</t>
  </si>
  <si>
    <t>Реле LY3 220Vac</t>
  </si>
  <si>
    <t>три перекидных 10 амперных контакта, катушка 220В 50Гц</t>
  </si>
  <si>
    <t>005.001.002</t>
  </si>
  <si>
    <t>Реле LY3F 220Vac</t>
  </si>
  <si>
    <t>005.051.003</t>
  </si>
  <si>
    <t>Реле MR07-S-40-230VAC</t>
  </si>
  <si>
    <t>для монтажа на DIN рейке</t>
  </si>
  <si>
    <t>005.001.018</t>
  </si>
  <si>
    <t>Реле NT90TPNCE220CF</t>
  </si>
  <si>
    <t>1 перекидной контакт 40А, катушка 220В АС</t>
  </si>
  <si>
    <t>005.181.002</t>
  </si>
  <si>
    <t>Реле SM 01000.0-00</t>
  </si>
  <si>
    <t>1НО контакт, рабочее напряжение 48Vdc</t>
  </si>
  <si>
    <t>005.001.030</t>
  </si>
  <si>
    <t>Реле электромагнитное JQX-58F 48Vdc</t>
  </si>
  <si>
    <t>60 амперный перекидной контакт, катушка 48Vdc</t>
  </si>
  <si>
    <t>005.001.031</t>
  </si>
  <si>
    <t>Реле электромагнитное JQX-59F 24Vdc</t>
  </si>
  <si>
    <t>80 амперный перекидной контакт</t>
  </si>
  <si>
    <t>005.001.022</t>
  </si>
  <si>
    <t>Реле электромагнитное LY4T AC220V</t>
  </si>
  <si>
    <t>с фланцевым креплением, 10А/250В</t>
  </si>
  <si>
    <t>Электрооборудование / Реле / держатели для реле</t>
  </si>
  <si>
    <t>005.002.051</t>
  </si>
  <si>
    <t>RXZE2M114 колодка с комбинированными контактами</t>
  </si>
  <si>
    <t>для Zelio Relay серии RXM, 10A, 250В</t>
  </si>
  <si>
    <t>005.002.003</t>
  </si>
  <si>
    <t>Держатель DTF11A для трехполюсного реле</t>
  </si>
  <si>
    <t>Габариты 37х78х29,5 мм</t>
  </si>
  <si>
    <t>005.002.001</t>
  </si>
  <si>
    <t>Держатель PTF11A для трехполюсного реле</t>
  </si>
  <si>
    <t>005.002.002</t>
  </si>
  <si>
    <t>Колодка 38F для трехполюсных реле</t>
  </si>
  <si>
    <t>винтовой зажим, габариты: 54х86х29,5 мм</t>
  </si>
  <si>
    <t>005.002.010</t>
  </si>
  <si>
    <t>Розетка 94.03 (синий)</t>
  </si>
  <si>
    <t>с винтовым зажимом, для реле 55.33</t>
  </si>
  <si>
    <t>005.002.012</t>
  </si>
  <si>
    <t>Розетка 94.04 (синий)</t>
  </si>
  <si>
    <t>с винтовым зажимом, для реле 55.32, 55.34</t>
  </si>
  <si>
    <t>005.002.014</t>
  </si>
  <si>
    <t>Розетка 95.55 (синий)</t>
  </si>
  <si>
    <t>с пружинным зажимом, для реле 40.51, 40.61</t>
  </si>
  <si>
    <t>005.002.016</t>
  </si>
  <si>
    <t>Розетка 96.02 (синий)</t>
  </si>
  <si>
    <t>с винтовым зажимом, для реле 56.32</t>
  </si>
  <si>
    <t>005.002.018</t>
  </si>
  <si>
    <t>Розетка 96.04 (синий)</t>
  </si>
  <si>
    <t>с винтовым зажимом, для реле 56.34</t>
  </si>
  <si>
    <t>005.002.004</t>
  </si>
  <si>
    <t>Розетка CS-3770</t>
  </si>
  <si>
    <t>для автомобильных реле</t>
  </si>
  <si>
    <t>Электрооборудование / Реле / Finder</t>
  </si>
  <si>
    <t>005.066.051</t>
  </si>
  <si>
    <t>Интерфейсный модуль реле 38.41.7.024.8240</t>
  </si>
  <si>
    <t>SSR реле, 3А, 24В DC, зажимные клеммы</t>
  </si>
  <si>
    <t>005.066.061</t>
  </si>
  <si>
    <t>Реле 30.22.7.012.0010</t>
  </si>
  <si>
    <t>2 перекидных контакта 2А, катушка 12В DC</t>
  </si>
  <si>
    <t>005.066.062</t>
  </si>
  <si>
    <t>Реле 30.22.7.024.0010</t>
  </si>
  <si>
    <t>2 перекидных контакта 2А, катушка 24В DC</t>
  </si>
  <si>
    <t>005.066.021</t>
  </si>
  <si>
    <t>Реле 36.11.9.012.4001</t>
  </si>
  <si>
    <t>1 группа контактов 10А, катушка 12В</t>
  </si>
  <si>
    <t>005.066.033</t>
  </si>
  <si>
    <t>Реле 40.31.9.024.0000</t>
  </si>
  <si>
    <t>1 группа контактов 10А, катушка 24В DC</t>
  </si>
  <si>
    <t>005.066.031</t>
  </si>
  <si>
    <t>Реле 40.51.8.230.0000</t>
  </si>
  <si>
    <t>1 группа контактов 10А, катушка 230В 50Гц</t>
  </si>
  <si>
    <t>005.066.034</t>
  </si>
  <si>
    <t>Реле 40.52.9.012.0000</t>
  </si>
  <si>
    <t>2 группы контактов 8А, катушка 12В DC</t>
  </si>
  <si>
    <t>005.066.040</t>
  </si>
  <si>
    <t>Реле 40.52.9.024.0000</t>
  </si>
  <si>
    <t>2 группы контактов 8А, катушка 24В DC</t>
  </si>
  <si>
    <t>005.066.032</t>
  </si>
  <si>
    <t>Реле 40.61.8.230.0000</t>
  </si>
  <si>
    <t>1 группа контактов 16А, катушка 230В 50Гц</t>
  </si>
  <si>
    <t>005.066.036</t>
  </si>
  <si>
    <t>Реле 40.61.9.012.0000</t>
  </si>
  <si>
    <t>1 группа контактов 16А, катушка 12В DC</t>
  </si>
  <si>
    <t>005.066.081</t>
  </si>
  <si>
    <t>Реле 41.61.9.012.0010</t>
  </si>
  <si>
    <t>005.066.041</t>
  </si>
  <si>
    <t>Реле 45.31.7.012.0310</t>
  </si>
  <si>
    <t>1 NO контакт 16А, для печатного монтажа</t>
  </si>
  <si>
    <t>005.066.042</t>
  </si>
  <si>
    <t>Реле 45.71.7.012.0310</t>
  </si>
  <si>
    <t>1 NO или 1 NC контакт 16А, для печатного монтажа + фастон 250</t>
  </si>
  <si>
    <t>005.066.043</t>
  </si>
  <si>
    <t>Реле 45.91.7.012.0310</t>
  </si>
  <si>
    <t>005.066.091</t>
  </si>
  <si>
    <t>Реле 55.32.8.230.0040</t>
  </si>
  <si>
    <t>2 перекидных контакта 10А, катушка 230В~</t>
  </si>
  <si>
    <t>005.066.092</t>
  </si>
  <si>
    <t>Реле 55.33.8.230.0050</t>
  </si>
  <si>
    <t>3 перекидных контакта 10А, катушка 230В~</t>
  </si>
  <si>
    <t>005.066.095</t>
  </si>
  <si>
    <t>Реле 55.34.8.230.0040</t>
  </si>
  <si>
    <t>4 перекидных контакта 7А, катушка 230В~</t>
  </si>
  <si>
    <t>005.066.111</t>
  </si>
  <si>
    <t>Реле контрольное 71.11.8.230.0010</t>
  </si>
  <si>
    <t>1 фаза 230В, 10А, фиксированные пределы</t>
  </si>
  <si>
    <t>005.066.112</t>
  </si>
  <si>
    <t>Реле контрольное 71.11.8.230.1010</t>
  </si>
  <si>
    <t>1 фаза 230В, 10А, регулируемые симметричные пределы</t>
  </si>
  <si>
    <t>005.066.113</t>
  </si>
  <si>
    <t>Реле контрольное 71.31.8.400.1010</t>
  </si>
  <si>
    <t>3 фазы 400В, 10А, регулируемые симметричные пределы</t>
  </si>
  <si>
    <t>005.066.114</t>
  </si>
  <si>
    <t>Реле контрольное 71.31.8.400.1021</t>
  </si>
  <si>
    <t>3 фазы 400В, 10А, регулируемое отключение</t>
  </si>
  <si>
    <t>005.066.115</t>
  </si>
  <si>
    <t>Реле контрольное 71.31.8.400.2000</t>
  </si>
  <si>
    <t>3 фазы 400В, 10А, контроль асимметрии фаз</t>
  </si>
  <si>
    <t>005.066.116</t>
  </si>
  <si>
    <t>Реле контрольное 71.41.8.230.1021</t>
  </si>
  <si>
    <t>питание 230В АС, 10А, программируемое, контроль напряжения</t>
  </si>
  <si>
    <t>005.066.117</t>
  </si>
  <si>
    <t>Реле контрольное 71.51.8.230.1021</t>
  </si>
  <si>
    <t>питание 230В АС, 10А, программируемое, контроль тока</t>
  </si>
  <si>
    <t>005.066.118</t>
  </si>
  <si>
    <t>Реле контрольное 71.91.8.230.0300</t>
  </si>
  <si>
    <t>питание 230В АС, 10А, термисторное реле</t>
  </si>
  <si>
    <t>005.066.119</t>
  </si>
  <si>
    <t>Реле контрольное 71.92.8.230.0001</t>
  </si>
  <si>
    <t>питание 230В АС, 10А, термисторное реле с памятью отказов</t>
  </si>
  <si>
    <t>005.066.120</t>
  </si>
  <si>
    <t>Реле контрольное 72.01.8.240.0000</t>
  </si>
  <si>
    <t>питание (230...240)В АС, 16А, регулируемый диапазон</t>
  </si>
  <si>
    <t>005.066.121</t>
  </si>
  <si>
    <t>Реле контрольное 72.11.8.240.0000</t>
  </si>
  <si>
    <t>питание (230...240)В АС, 16А, фиксированное пороговое значение</t>
  </si>
  <si>
    <t>005.066.122</t>
  </si>
  <si>
    <t>Реле контрольное 72.42.0.230.0000</t>
  </si>
  <si>
    <t>питание (110...240)В АС/DC, 12А, многофункциональное</t>
  </si>
  <si>
    <t>005.066.011</t>
  </si>
  <si>
    <t>Силовое реле 56.32.8.230.0040</t>
  </si>
  <si>
    <t>2 перекидных контакта 12А, катушка 230В~</t>
  </si>
  <si>
    <t>005.066.012</t>
  </si>
  <si>
    <t>Силовое реле 56.32.8.230.0300</t>
  </si>
  <si>
    <t>2 нормально открытых контакта 12А, катушка 230В~</t>
  </si>
  <si>
    <t>005.066.013</t>
  </si>
  <si>
    <t>Силовое реле 56.34.8.230.0040</t>
  </si>
  <si>
    <t>4 группы контактов 12А, катушка 230В~</t>
  </si>
  <si>
    <t>005.066.014</t>
  </si>
  <si>
    <t>Силовое реле 56.42.8.230.0300</t>
  </si>
  <si>
    <t>2 нормально открытых контакта 12А, установка на печатную плату</t>
  </si>
  <si>
    <t>005.066.006</t>
  </si>
  <si>
    <t>Силовое реле 66.22.8.230.0000</t>
  </si>
  <si>
    <t>2 перекидных контакта DPDT на 30А, для печатного монтажа</t>
  </si>
  <si>
    <t>005.066.004</t>
  </si>
  <si>
    <t>Силовое реле 66.22.8.230.0300</t>
  </si>
  <si>
    <t>2 контакта NO (DPST-NO) на 30А, для печатного монтажа</t>
  </si>
  <si>
    <t>005.066.007</t>
  </si>
  <si>
    <t>Силовое реле 66.22.9.012.0600</t>
  </si>
  <si>
    <t>2 контакта NO (DPST-NO) на 30А, катушка 12В DC</t>
  </si>
  <si>
    <t>005.066.008</t>
  </si>
  <si>
    <t>Силовое реле 66.22.9.012.0600s</t>
  </si>
  <si>
    <t>2 контакта NO на 30А, катушка 12В DC, 5мм зазор между платой и реле</t>
  </si>
  <si>
    <t>005.066.001</t>
  </si>
  <si>
    <t>Силовое реле 66.82.8.230.0000</t>
  </si>
  <si>
    <t>2 перекидных контакта DPDT на 30А, фланцевый разъем + фастон 250</t>
  </si>
  <si>
    <t>005.066.005</t>
  </si>
  <si>
    <t>Силовое реле 66.82.8.230.0300</t>
  </si>
  <si>
    <t>2 контакта NO (DPST-NO) на 30А, фланец + фастон 250</t>
  </si>
  <si>
    <t>005.066.009</t>
  </si>
  <si>
    <t>Силовое реле 66.82.9.012.0600</t>
  </si>
  <si>
    <t>2 контакта NO (DPST-NO) на 30А, фланец + фастон 250, 12В DC</t>
  </si>
  <si>
    <t>005.066.141</t>
  </si>
  <si>
    <t>Твердотельное реле 77.01.0.024.8050</t>
  </si>
  <si>
    <t>1 NO контакт (SPST), 5А, входное напряжение 24В</t>
  </si>
  <si>
    <t>005.066.142</t>
  </si>
  <si>
    <t>Твердотельное реле 77.01.8.230.8051</t>
  </si>
  <si>
    <t>1 NO контакт (SPST), 5А, входное напряжение 230В AC</t>
  </si>
  <si>
    <t>005.066.143</t>
  </si>
  <si>
    <t>Твердотельное реле 77.31.8.230.8050</t>
  </si>
  <si>
    <t>1 NO контакт (SPST), 30А, входное напряжение 230В AC</t>
  </si>
  <si>
    <t>005.066.144</t>
  </si>
  <si>
    <t>Твердотельное реле 77.31.8.230.8051</t>
  </si>
  <si>
    <t>005.066.145</t>
  </si>
  <si>
    <t>Твердотельное реле 77.31.8.230.8070</t>
  </si>
  <si>
    <t>005.066.146</t>
  </si>
  <si>
    <t>Твердотельное реле 77.31.8.230.8071</t>
  </si>
  <si>
    <t>005.066.147</t>
  </si>
  <si>
    <t>Твердотельное реле 77.31.9.024.8070</t>
  </si>
  <si>
    <t>1 NO контакт (SPST), 30А, входное напряжение 24В DC</t>
  </si>
  <si>
    <t>005.066.131</t>
  </si>
  <si>
    <t>Шаговое реле 26.01.8.230.0000</t>
  </si>
  <si>
    <t>1 фаза переключения, 10А, катушка 230В~</t>
  </si>
  <si>
    <t>005.066.132</t>
  </si>
  <si>
    <t>Шаговое реле 26.02.8.230.0000</t>
  </si>
  <si>
    <t>2 фазы переключения, 10А, катушка 230В~</t>
  </si>
  <si>
    <t>005.066.133</t>
  </si>
  <si>
    <t>Шаговое реле 26.03.8.230.0000</t>
  </si>
  <si>
    <t>1NO+1NC, 10А, катушка 230В~</t>
  </si>
  <si>
    <t>Электрооборудование / Реле / Schneider Electric</t>
  </si>
  <si>
    <t>005.006.001</t>
  </si>
  <si>
    <t>Миниатюрное реле RXM2AB2P7</t>
  </si>
  <si>
    <t>2 перекидных контакта 12A, катушка 230В 50/60Гц</t>
  </si>
  <si>
    <t>005.005.001</t>
  </si>
  <si>
    <t>Реле CA2KN40M7</t>
  </si>
  <si>
    <t>для монтажа на DIN рейке, 220В 4НО 10А</t>
  </si>
  <si>
    <t>005.005.010</t>
  </si>
  <si>
    <t>Силовое реле RPF2AP7</t>
  </si>
  <si>
    <t>2НО, катушка ~230В, 30А, с фланцами крепления</t>
  </si>
  <si>
    <t>Электрооборудование / Реле / Andeli</t>
  </si>
  <si>
    <t>005.003.002</t>
  </si>
  <si>
    <t>Твердотельное реле SSR-10DA-H</t>
  </si>
  <si>
    <t>номинальный ток 10А, напряжение 90-480В AC</t>
  </si>
  <si>
    <t>005.003.001</t>
  </si>
  <si>
    <t>Твердотельное реле SSR-10АA-H</t>
  </si>
  <si>
    <t>005.003.004</t>
  </si>
  <si>
    <t>Твердотельное реле SSR-25DA-H</t>
  </si>
  <si>
    <t>номинальный ток 25А, напряжение 90-480В AC</t>
  </si>
  <si>
    <t>005.003.003</t>
  </si>
  <si>
    <t>Твердотельное реле SSR-25АA-H</t>
  </si>
  <si>
    <t>005.003.006</t>
  </si>
  <si>
    <t>Твердотельное реле SSR-40DA-H</t>
  </si>
  <si>
    <t>номинальный ток 40А, напряжение 90-480В AC</t>
  </si>
  <si>
    <t>005.003.005</t>
  </si>
  <si>
    <t>Твердотельное реле SSR-40АA-H</t>
  </si>
  <si>
    <t>Электрооборудование / Контакторы / миниконтакторы</t>
  </si>
  <si>
    <t>004.003.004</t>
  </si>
  <si>
    <t>Контактор LC1-K0910-220VAC</t>
  </si>
  <si>
    <t>9 ампер, 1НО, катушка 220В~ 50Гц</t>
  </si>
  <si>
    <t>004.014.019</t>
  </si>
  <si>
    <t>Контактор LC1K0910B7</t>
  </si>
  <si>
    <t>3Р, 9А, НО контакт, 24В 50/60Гц</t>
  </si>
  <si>
    <t>004.014.067</t>
  </si>
  <si>
    <t>Контактор LC1K0910M7</t>
  </si>
  <si>
    <t>3Р, 9А, НО контакт, 220/230В 50/60Гц</t>
  </si>
  <si>
    <t>004.014.069</t>
  </si>
  <si>
    <t>Контактор LC1K1210M7</t>
  </si>
  <si>
    <t>3Р, 12А, НО контакт, 220/230В 50/60Гц</t>
  </si>
  <si>
    <t>004.100.002</t>
  </si>
  <si>
    <t>Контактор LP1K090085MD</t>
  </si>
  <si>
    <t>4р(2НО + 2НЗ), AC1, 20А, управляющий ток 220В, постоянный</t>
  </si>
  <si>
    <t>004.052.001</t>
  </si>
  <si>
    <t>Миниконтактор MB09-S-10-230VAC</t>
  </si>
  <si>
    <t>Миниконтактор 9-амперный, катушка 230Vac</t>
  </si>
  <si>
    <t>004.052.002</t>
  </si>
  <si>
    <t>Миниконтактор MB12-S-10-230VAC</t>
  </si>
  <si>
    <t>12-амперный, катушка 230Vac</t>
  </si>
  <si>
    <t>Электрооборудование / Контакторы / серия 3SC</t>
  </si>
  <si>
    <t>004.010.001</t>
  </si>
  <si>
    <t>Контактор 3SCJ9K-3P</t>
  </si>
  <si>
    <t>30-амперный контактор</t>
  </si>
  <si>
    <t>Электрооборудование / Контакторы / серия GMC</t>
  </si>
  <si>
    <t>004.052.021</t>
  </si>
  <si>
    <t>Контактор LS GMC-0911M7</t>
  </si>
  <si>
    <t>1НО+1НЗ 9А 400В AC3, катушка 220В 50/60Гц</t>
  </si>
  <si>
    <t>Электрооборудование / Контакторы / Чинт</t>
  </si>
  <si>
    <t>004.002.002</t>
  </si>
  <si>
    <t>Контактор NC1-0901 230V 50/60Hz</t>
  </si>
  <si>
    <t>9-амперный, один вспомогательный NC контакт</t>
  </si>
  <si>
    <t>004.002.001</t>
  </si>
  <si>
    <t>Контактор NC1-0910 230V 50/60Hz</t>
  </si>
  <si>
    <t>9-амперный, один вспомогательный NO контакт</t>
  </si>
  <si>
    <t>004.002.004</t>
  </si>
  <si>
    <t>Контактор NC1-1201 230V 50/60Hz</t>
  </si>
  <si>
    <t>12-амперный, один вспомогательный NC контакт</t>
  </si>
  <si>
    <t>004.002.003</t>
  </si>
  <si>
    <t>Контактор NC1-1210 230V 50/60Hz</t>
  </si>
  <si>
    <t>12-амперный, один вспомогательный NO контакт</t>
  </si>
  <si>
    <t>004.002.006</t>
  </si>
  <si>
    <t>Контактор NC1-1801 230V 50/60Hz</t>
  </si>
  <si>
    <t>18-амперный, один вспомогательный NC контакт</t>
  </si>
  <si>
    <t>004.002.005</t>
  </si>
  <si>
    <t>Контактор NC1-1810 230V 50/60Hz</t>
  </si>
  <si>
    <t>18-амперный, один вспомогательный NO контакт</t>
  </si>
  <si>
    <t>004.002.008</t>
  </si>
  <si>
    <t>Контактор NC1-2501 230V 50/60Hz</t>
  </si>
  <si>
    <t>25-амперный, один вспомогательный NC контакт</t>
  </si>
  <si>
    <t>004.002.007</t>
  </si>
  <si>
    <t>Контактор NC1-2510 230V 50/60Hz</t>
  </si>
  <si>
    <t>25-амперный, один вспомогательный NO контакт</t>
  </si>
  <si>
    <t>004.002.010</t>
  </si>
  <si>
    <t>Контактор NC1-3201 230V 50/60Hz</t>
  </si>
  <si>
    <t>32-амперный, один вспомогательный NC контакт</t>
  </si>
  <si>
    <t>004.002.009</t>
  </si>
  <si>
    <t>Контактор NC1-3210 230V 50/60Hz</t>
  </si>
  <si>
    <t>32-амперный, один вспомогательный NO контакт</t>
  </si>
  <si>
    <t>004.002.201</t>
  </si>
  <si>
    <t>Тепловое реле NR2-25 1-1.6A</t>
  </si>
  <si>
    <t>1НО и 1НЗ контакты, класс расцепления 10А</t>
  </si>
  <si>
    <t>004.002.202</t>
  </si>
  <si>
    <t>Тепловое реле NR2-25 1.25-2A</t>
  </si>
  <si>
    <t>004.002.203</t>
  </si>
  <si>
    <t>Тепловое реле NR2-25 4-6A</t>
  </si>
  <si>
    <t>Электрооборудование / Контакторы / Finder</t>
  </si>
  <si>
    <t>004.006.004</t>
  </si>
  <si>
    <t>Контактор модульный 22.32.0.230.1320</t>
  </si>
  <si>
    <t>2 NO контакта 25А, AgNi, 230В AC/DC</t>
  </si>
  <si>
    <t>004.006.002</t>
  </si>
  <si>
    <t>Контактор модульный 22.32.0.230.1420</t>
  </si>
  <si>
    <t>2 NC контакта 25А, AgNi, 230В AC/DC</t>
  </si>
  <si>
    <t>004.006.006</t>
  </si>
  <si>
    <t>Контактор модульный 22.32.0.230.4320</t>
  </si>
  <si>
    <t>2 NO контакта 25А, AgSnO&lt;sub&gt;2&lt;/sub&gt;, 230В AC/DC</t>
  </si>
  <si>
    <t>004.006.008</t>
  </si>
  <si>
    <t>Контактор модульный 22.32.0.230.4420</t>
  </si>
  <si>
    <t>2 NC контакта 25А, AgSnO&lt;sub&gt;2&lt;/sub&gt;, 230В AC/DC</t>
  </si>
  <si>
    <t>004.006.003</t>
  </si>
  <si>
    <t>Контактор модульный 22.34.0.230.1320</t>
  </si>
  <si>
    <t>4 NO контакта 25А, AgNi, 230В AC/DC</t>
  </si>
  <si>
    <t>004.006.005</t>
  </si>
  <si>
    <t>Контактор модульный 22.34.0.230.1340</t>
  </si>
  <si>
    <t>4 NO контакта 25А, AgNi, 230В AC/DC, переключатель</t>
  </si>
  <si>
    <t>004.006.007</t>
  </si>
  <si>
    <t>Контактор модульный 22.34.0.230.4320</t>
  </si>
  <si>
    <t>4 NO контакта 25А, AgSnO&lt;sub&gt;2&lt;/sub&gt;, 230В AC/DC</t>
  </si>
  <si>
    <t>004.006.009</t>
  </si>
  <si>
    <t>Контактор модульный 22.34.0.230.4340</t>
  </si>
  <si>
    <t>4 NO контакта 25А, AgSnO&lt;sub&gt;2&lt;/sub&gt;, 230В AC/DC, переключатель</t>
  </si>
  <si>
    <t>Электрооборудование / Контакторы / LC1-D &amp; CJX-2</t>
  </si>
  <si>
    <t>004.001.990</t>
  </si>
  <si>
    <t>Блок контактов LA1-DN22</t>
  </si>
  <si>
    <t>2НО+2НЗ 10А</t>
  </si>
  <si>
    <t>004.001.019</t>
  </si>
  <si>
    <t>Катушка LX1-D2Q7 380В 50/60Гц</t>
  </si>
  <si>
    <t>для контакторов LC1 D09-D18</t>
  </si>
  <si>
    <t>004.001.001</t>
  </si>
  <si>
    <t>Контактор LC1-D0901-220VAC</t>
  </si>
  <si>
    <t>3Р, 09А, НЗ контакт, 220В 50Гц</t>
  </si>
  <si>
    <t>004.001.002</t>
  </si>
  <si>
    <t>Контактор LC1-D0910-220VAC</t>
  </si>
  <si>
    <t>3Р, 09А, НО контакт, 220В 50Гц</t>
  </si>
  <si>
    <t>004.001.003</t>
  </si>
  <si>
    <t>Контактор LC1-D1201-220VAC</t>
  </si>
  <si>
    <t>3Р, 12А, НЗ контакт, 220В 50Гц</t>
  </si>
  <si>
    <t>004.001.004</t>
  </si>
  <si>
    <t>Контактор LC1-D1210-220VAC</t>
  </si>
  <si>
    <t>3Р, 12А, НО контакт, 220В 50Гц</t>
  </si>
  <si>
    <t>004.001.005</t>
  </si>
  <si>
    <t>Контактор LC1-D1801-220VAC</t>
  </si>
  <si>
    <t>3Р, 18А, НЗ контакт, 220В 50Гц</t>
  </si>
  <si>
    <t>004.001.023</t>
  </si>
  <si>
    <t>Контактор LC1-D1810-110VAC</t>
  </si>
  <si>
    <t>3Р, 18А, НО контакт, 110В 50Гц</t>
  </si>
  <si>
    <t>004.001.006</t>
  </si>
  <si>
    <t>Контактор LC1-D1810-220VAC</t>
  </si>
  <si>
    <t>3Р, 18А, НО контакт, 220В 50Гц</t>
  </si>
  <si>
    <t>004.001.022</t>
  </si>
  <si>
    <t>Контактор LC1-D1810-380VAC</t>
  </si>
  <si>
    <t>3Р, 18А, НО контакт, 380В 50/60Гц</t>
  </si>
  <si>
    <t>004.001.024</t>
  </si>
  <si>
    <t>Контактор LC1-D1810-42VAC</t>
  </si>
  <si>
    <t>3Р, 18А, НО контакт, 42В 50/60Гц</t>
  </si>
  <si>
    <t>004.001.007</t>
  </si>
  <si>
    <t>Контактор LC1-D2501-220VAC</t>
  </si>
  <si>
    <t>3Р, 25А, НЗ контакт, 220В 50Гц</t>
  </si>
  <si>
    <t>004.001.008</t>
  </si>
  <si>
    <t>Контактор LC1-D2510-220VAC</t>
  </si>
  <si>
    <t>3Р, 25А, НО контакт, 220В 50Гц</t>
  </si>
  <si>
    <t>004.001.009</t>
  </si>
  <si>
    <t>Контактор LC1-D3201-220VAC</t>
  </si>
  <si>
    <t>3Р, 32А, НЗ контакт, 220В 50Гц</t>
  </si>
  <si>
    <t>004.001.010</t>
  </si>
  <si>
    <t>Контактор LC1-D3210-220VAC</t>
  </si>
  <si>
    <t>3Р, 32А, НО контакт, 220В 50Гц</t>
  </si>
  <si>
    <t>004.001.011</t>
  </si>
  <si>
    <t>Контактор LC1-D4011-220VAC</t>
  </si>
  <si>
    <t>3Р, 40А, НО+НЗ контакт, 220В 50Гц</t>
  </si>
  <si>
    <t>004.001.012</t>
  </si>
  <si>
    <t>Контактор LC1-D5011-220VAC</t>
  </si>
  <si>
    <t>3Р, 50А, НО+НЗ контакт, 220В 50Гц</t>
  </si>
  <si>
    <t>004.001.013</t>
  </si>
  <si>
    <t>Контактор LC1-D6511-220VAC</t>
  </si>
  <si>
    <t>3Р, 65А, НО+НЗ контакт, 220В 50Гц</t>
  </si>
  <si>
    <t>004.001.014</t>
  </si>
  <si>
    <t>Контактор LC1-D8011-220VAC</t>
  </si>
  <si>
    <t>3Р, 80А, НО+НЗ контакт, 220В 50Гц</t>
  </si>
  <si>
    <t>004.001.015</t>
  </si>
  <si>
    <t>Контактор LC1-D9511 220VAC</t>
  </si>
  <si>
    <t>3Р, 95А, НО+НЗ контакт, 220В 50Гц</t>
  </si>
  <si>
    <t>Электрооборудование / Вилки, розетки, разъемы / вилки силовые / IP44, IP67</t>
  </si>
  <si>
    <t>007.005.013</t>
  </si>
  <si>
    <t>Вилка кабельная 013-6 IP44</t>
  </si>
  <si>
    <t>16А, 3 контакта, 230V~</t>
  </si>
  <si>
    <t>007.005.027</t>
  </si>
  <si>
    <t>Вилка кабельная 014-6 IP44</t>
  </si>
  <si>
    <t>16А, 4 контакта, 400V~</t>
  </si>
  <si>
    <t>007.005.029</t>
  </si>
  <si>
    <t>Вилка кабельная 015-6 IP44</t>
  </si>
  <si>
    <t>16-амперная, 5 контактов, 400V~</t>
  </si>
  <si>
    <t>007.005.019</t>
  </si>
  <si>
    <t>Вилка кабельная 023-6 IP44</t>
  </si>
  <si>
    <t>32А, 3 контакта, 230V~</t>
  </si>
  <si>
    <t>007.005.033</t>
  </si>
  <si>
    <t>Вилка кабельная 024-6 IP44</t>
  </si>
  <si>
    <t>32А, 4 контакта, 400V~</t>
  </si>
  <si>
    <t>007.005.035</t>
  </si>
  <si>
    <t>Вилка кабельная 025-6 IP44</t>
  </si>
  <si>
    <t>32-амперная, 5 контактов, 400V~</t>
  </si>
  <si>
    <t>007.005.107</t>
  </si>
  <si>
    <t>Вилка кабельная 033-6 IP67</t>
  </si>
  <si>
    <t>63А, 3 контакта, 230V~</t>
  </si>
  <si>
    <t>007.005.115</t>
  </si>
  <si>
    <t>Вилка кабельная 034-6 IP67</t>
  </si>
  <si>
    <t>63А, 4 контакта, 400V~</t>
  </si>
  <si>
    <t>007.005.117</t>
  </si>
  <si>
    <t>Вилка кабельная 035-6 IP67</t>
  </si>
  <si>
    <t>63А, 5 контактов, 400V~</t>
  </si>
  <si>
    <t>007.004.001</t>
  </si>
  <si>
    <t>Вилка кабельная угловая 8015-6 IP44</t>
  </si>
  <si>
    <t>16А, 5 контактов, 400В~</t>
  </si>
  <si>
    <t>Электрооборудование / Вилки, розетки, разъемы / вилки силовые / наружной установки</t>
  </si>
  <si>
    <t>007.003.013</t>
  </si>
  <si>
    <t>Вилка наружной установки 513-6 IP44</t>
  </si>
  <si>
    <t>007.003.027</t>
  </si>
  <si>
    <t>Вилка наружной установки 514-6 IP44</t>
  </si>
  <si>
    <t>007.003.029</t>
  </si>
  <si>
    <t>Вилка наружной установки 515-6 IP44</t>
  </si>
  <si>
    <t>007.003.019</t>
  </si>
  <si>
    <t>Вилка наружной установки 523-6 IP44</t>
  </si>
  <si>
    <t>007.003.033</t>
  </si>
  <si>
    <t>Вилка наружной установки 524-6 IP44</t>
  </si>
  <si>
    <t>007.003.035</t>
  </si>
  <si>
    <t>Вилка наружной установки 525-6 IP44</t>
  </si>
  <si>
    <t>Электрооборудование / Вилки, розетки, разъемы / вилки силовые / внутренней установки</t>
  </si>
  <si>
    <t>007.003.201</t>
  </si>
  <si>
    <t>Вилка встраиваемая 613-6</t>
  </si>
  <si>
    <t>16-ампер, 3 контакта, IP44, 230V~</t>
  </si>
  <si>
    <t>007.003.204</t>
  </si>
  <si>
    <t>Вилка встраиваемая 615-6</t>
  </si>
  <si>
    <t>16-ампер, 5 контактов, IP44, 400V~</t>
  </si>
  <si>
    <t>007.003.206</t>
  </si>
  <si>
    <t>Вилка встраиваемая 625-6</t>
  </si>
  <si>
    <t>32 ампера, 5 контактов, IP44, 400V~</t>
  </si>
  <si>
    <t>007.003.301</t>
  </si>
  <si>
    <t>Вилка встраиваемая 633-6</t>
  </si>
  <si>
    <t>63-ампера, 3 контакта, IP67, 230V~</t>
  </si>
  <si>
    <t>007.003.303</t>
  </si>
  <si>
    <t>Вилка встраиваемая 635-6</t>
  </si>
  <si>
    <t>63-ампера, 5 контактов, IP67, 400V~</t>
  </si>
  <si>
    <t>007.003.306</t>
  </si>
  <si>
    <t>Вилка встраиваемая 645-6</t>
  </si>
  <si>
    <t>125-ампер, 5 контактов, IP67, 400V~</t>
  </si>
  <si>
    <t>Электрооборудование / Кабельные вводы, фиксаторы и прочее / крепежные элементы</t>
  </si>
  <si>
    <t>006.002.041</t>
  </si>
  <si>
    <t>Кабельная стяжка HAZD-3x200</t>
  </si>
  <si>
    <t>кабельная стяжка 3x200мм</t>
  </si>
  <si>
    <t>006.002.048</t>
  </si>
  <si>
    <t>Кабельная стяжка HAZD-4x300</t>
  </si>
  <si>
    <t>кабельная стяжка 4x300мм</t>
  </si>
  <si>
    <t>006.002.031</t>
  </si>
  <si>
    <t>Кабельная стяжка T-WS 25/100 BK</t>
  </si>
  <si>
    <t>длина 100мм, ширина 2.5мм, погодо-устойчивая</t>
  </si>
  <si>
    <t>006.002.053</t>
  </si>
  <si>
    <t>Кабельная стяжка T2-20 2x100мм цвет натуральный</t>
  </si>
  <si>
    <t>длина 100мм, ширина 2.5мм</t>
  </si>
  <si>
    <t>002.003.050</t>
  </si>
  <si>
    <t>Площадка самоклеющаяся BS 1</t>
  </si>
  <si>
    <t>основание 19х19мм</t>
  </si>
  <si>
    <t>006.002.001</t>
  </si>
  <si>
    <t>Скоба пластиковая HDS-3</t>
  </si>
  <si>
    <t>Скоба круглая пластиковая для крепления кабеля диаметром до 3,5мм</t>
  </si>
  <si>
    <t>006.002.002</t>
  </si>
  <si>
    <t>Скоба пластиковая HDS-4</t>
  </si>
  <si>
    <t>полукруглая скоба на 4мм</t>
  </si>
  <si>
    <t>002.003.040</t>
  </si>
  <si>
    <t>Фиксатор кабеля YL-3.1</t>
  </si>
  <si>
    <t>фиксатор кабеля 3.1мм</t>
  </si>
  <si>
    <t>002.003.042</t>
  </si>
  <si>
    <t>Фиксатор кабеля YL-6.3</t>
  </si>
  <si>
    <t>фиксатор кабеля 6.3мм</t>
  </si>
  <si>
    <t>Электрооборудование / Кабельные вводы, фиксаторы и прочее / кабельные вводы</t>
  </si>
  <si>
    <t>006.002.241</t>
  </si>
  <si>
    <t>Кабельный ввод AG7 (PG7)</t>
  </si>
  <si>
    <t>006.002.243</t>
  </si>
  <si>
    <t>Кабельный ввод M16x1.5</t>
  </si>
  <si>
    <t>006.001.016</t>
  </si>
  <si>
    <t>Кабельный ввод PG-13.5 IP68 Gray</t>
  </si>
  <si>
    <t>для кабеля 6÷12мм</t>
  </si>
  <si>
    <t>006.001.005</t>
  </si>
  <si>
    <t>Кабельный ввод PG-16 IP68 Black</t>
  </si>
  <si>
    <t>для кабеля 10÷14мм</t>
  </si>
  <si>
    <t>006.001.017</t>
  </si>
  <si>
    <t>Кабельный ввод PG-16 IP68 Gray</t>
  </si>
  <si>
    <t>006.001.006</t>
  </si>
  <si>
    <t>Кабельный ввод PG-21 IP68 Black</t>
  </si>
  <si>
    <t>для кабеля 13÷18мм</t>
  </si>
  <si>
    <t>006.001.018</t>
  </si>
  <si>
    <t>Кабельный ввод PG-21 IP68 Gray</t>
  </si>
  <si>
    <t>006.001.007</t>
  </si>
  <si>
    <t>Кабельный ввод PG-25 IP68 Black</t>
  </si>
  <si>
    <t>для кабеля 16÷21мм</t>
  </si>
  <si>
    <t>006.001.019</t>
  </si>
  <si>
    <t>Кабельный ввод PG-25 IP68 Gray</t>
  </si>
  <si>
    <t>006.001.008</t>
  </si>
  <si>
    <t>Кабельный ввод PG-29 IP68 Black</t>
  </si>
  <si>
    <t>для кабеля 18÷25мм</t>
  </si>
  <si>
    <t>006.001.020</t>
  </si>
  <si>
    <t>Кабельный ввод PG-29 IP68 Gray</t>
  </si>
  <si>
    <t>006.001.009</t>
  </si>
  <si>
    <t>Кабельный ввод PG-36 IP68 Black</t>
  </si>
  <si>
    <t>для кабеля 22÷32мм</t>
  </si>
  <si>
    <t>006.001.010</t>
  </si>
  <si>
    <t>Кабельный ввод PG-42 IP68 Black</t>
  </si>
  <si>
    <t>для кабеля 30÷38мм</t>
  </si>
  <si>
    <t>006.001.011</t>
  </si>
  <si>
    <t>Кабельный ввод PG-48 IP68 Black</t>
  </si>
  <si>
    <t>для кабеля 34÷44мм</t>
  </si>
  <si>
    <t>006.001.001</t>
  </si>
  <si>
    <t>Кабельный ввод PG-7 IP68 Black</t>
  </si>
  <si>
    <t>для кабеля 3.5÷6мм</t>
  </si>
  <si>
    <t>006.001.002</t>
  </si>
  <si>
    <t>Кабельный ввод PG-9 IP68 Black</t>
  </si>
  <si>
    <t>для кабеля 4÷8мм</t>
  </si>
  <si>
    <t>006.001.003</t>
  </si>
  <si>
    <t>Кабельный ввод PG11 IP68 Black</t>
  </si>
  <si>
    <t>для кабеля 6÷10мм</t>
  </si>
  <si>
    <t>006.001.015</t>
  </si>
  <si>
    <t>Кабельный ввод PG11 IP68 Gray</t>
  </si>
  <si>
    <t>006.001.004</t>
  </si>
  <si>
    <t>Кабельный ввод PG13.5 IP68 Black</t>
  </si>
  <si>
    <t>Электрооборудование / Кабельные вводы, фиксаторы и прочее / фиксаторы кабеля</t>
  </si>
  <si>
    <t>006.002.208</t>
  </si>
  <si>
    <t>Фиксатор 6N-4</t>
  </si>
  <si>
    <t>для кабеля диаметром 7.6мм</t>
  </si>
  <si>
    <t>006.002.212</t>
  </si>
  <si>
    <t>Фиксатор проходной 7N-2</t>
  </si>
  <si>
    <t>для кабеля диаметром 9.2-11.0мм</t>
  </si>
  <si>
    <t>006.002.227</t>
  </si>
  <si>
    <t>Фиксатор проходной SB7R-1</t>
  </si>
  <si>
    <t>для кабеля Ø8.2-9.2 мм</t>
  </si>
  <si>
    <t>006.002.222</t>
  </si>
  <si>
    <t>Фиксатор проходной SBR5-1</t>
  </si>
  <si>
    <t>для кабеля диаметром 6.2-7.4мм</t>
  </si>
  <si>
    <t>Электрооборудование / Индикаторы / неоновые</t>
  </si>
  <si>
    <t>002.108.041</t>
  </si>
  <si>
    <t>индикатор 3130. IP54</t>
  </si>
  <si>
    <t>отверстие для монтажа Ø13.2мм</t>
  </si>
  <si>
    <t>002.108.042</t>
  </si>
  <si>
    <t>индикатор 3160. IP54</t>
  </si>
  <si>
    <t>отверстие для монтажа Ø16.2мм</t>
  </si>
  <si>
    <t>002.108.043</t>
  </si>
  <si>
    <t>индикатор 3161. IP54</t>
  </si>
  <si>
    <t>002.108.044</t>
  </si>
  <si>
    <t>индикатор 3221. IP54</t>
  </si>
  <si>
    <t>отверстие для монтажа Ø22.3мм</t>
  </si>
  <si>
    <t>002.108.026</t>
  </si>
  <si>
    <t>индикатор C0067OO</t>
  </si>
  <si>
    <t>отверстие для монтажа Ø12.7мм</t>
  </si>
  <si>
    <t>002.108.001</t>
  </si>
  <si>
    <t>индикатор C0145AA</t>
  </si>
  <si>
    <t>отверстие для монтажа Ø5.8мм</t>
  </si>
  <si>
    <t>002.108.025</t>
  </si>
  <si>
    <t>индикатор C0177OO</t>
  </si>
  <si>
    <t>002.108.027</t>
  </si>
  <si>
    <t>индикатор C0180AA</t>
  </si>
  <si>
    <t>002.108.028</t>
  </si>
  <si>
    <t>индикатор C0180BB</t>
  </si>
  <si>
    <t>отверстие для монтажа Ø13.5мм</t>
  </si>
  <si>
    <t>002.108.006</t>
  </si>
  <si>
    <t>индикатор C0195BB</t>
  </si>
  <si>
    <t>отверстие для монтажа Ø8.0мм</t>
  </si>
  <si>
    <t>002.108.032</t>
  </si>
  <si>
    <t>индикатор C0196AA</t>
  </si>
  <si>
    <t>вырез для монтажа Ø13.0x6.5мм</t>
  </si>
  <si>
    <t>002.108.111</t>
  </si>
  <si>
    <t>Индикатор C0273OONAA</t>
  </si>
  <si>
    <t>Индикатор красный. Отверстие для монтажа Ø9.0мм</t>
  </si>
  <si>
    <t>002.108.011</t>
  </si>
  <si>
    <t>Индикатор C0273OONAD</t>
  </si>
  <si>
    <t>Индикатор зеленый. Отверстие для монтажа Ø9.0мм</t>
  </si>
  <si>
    <t>002.108.116</t>
  </si>
  <si>
    <t>Индикатор C0276OONAA</t>
  </si>
  <si>
    <t>Индикатор красный. Отверстие для монтажа Ø10.0мм</t>
  </si>
  <si>
    <t>002.108.016</t>
  </si>
  <si>
    <t>Индикатор C0276OONAD</t>
  </si>
  <si>
    <t>Индикатор зеленый. Отверстие для монтажа Ø10.0мм</t>
  </si>
  <si>
    <t>002.108.012</t>
  </si>
  <si>
    <t>индикатор C0278OO</t>
  </si>
  <si>
    <t>отверстие для монтажа Ø9.0мм</t>
  </si>
  <si>
    <t>002.108.038</t>
  </si>
  <si>
    <t>индикатор C0430AL</t>
  </si>
  <si>
    <t>вырез для монтажа 11x30мм</t>
  </si>
  <si>
    <t>002.108.039</t>
  </si>
  <si>
    <t>индикатор C0480AL</t>
  </si>
  <si>
    <t>вырез для монтажа 22.1x30.0mm</t>
  </si>
  <si>
    <t>002.108.029</t>
  </si>
  <si>
    <t>индикатор C0579OO</t>
  </si>
  <si>
    <t>отверстие для монтажа Ø14мм</t>
  </si>
  <si>
    <t>002.108.023</t>
  </si>
  <si>
    <t>индикатор C0589OO</t>
  </si>
  <si>
    <t>002.108.020</t>
  </si>
  <si>
    <t>Индикатор C2821OO</t>
  </si>
  <si>
    <t>Отверстие для монтажа Ø12.0мм</t>
  </si>
  <si>
    <t>002.108.022</t>
  </si>
  <si>
    <t>индикатор C2870OO</t>
  </si>
  <si>
    <t>002.108.040</t>
  </si>
  <si>
    <t>индикатор C7030AH</t>
  </si>
  <si>
    <t>отверстие для монтажа Ø28.0мм</t>
  </si>
  <si>
    <t>002.108.009</t>
  </si>
  <si>
    <t>Индикатор H0568BYNAA</t>
  </si>
  <si>
    <t>Индикатор красный. Отверстие для монтажа Ø8.0мм</t>
  </si>
  <si>
    <t>002.108.045</t>
  </si>
  <si>
    <t>Индикатор H0568BYNAC</t>
  </si>
  <si>
    <t>Индикатор зеленый. Отверстие для монтажа Ø8.0мм</t>
  </si>
  <si>
    <t>002.108.030</t>
  </si>
  <si>
    <t>индикатор H0581AY</t>
  </si>
  <si>
    <t>вырез для монтажа Ø18.2x6.2мм</t>
  </si>
  <si>
    <t>002.108.024</t>
  </si>
  <si>
    <t>индикатор L0081OO</t>
  </si>
  <si>
    <t>002.108.031</t>
  </si>
  <si>
    <t>индикатор L0195OO</t>
  </si>
  <si>
    <t>002.108.034</t>
  </si>
  <si>
    <t>индикатор L0233OO</t>
  </si>
  <si>
    <t>002.108.033</t>
  </si>
  <si>
    <t>индикатор L0234OO</t>
  </si>
  <si>
    <t>вырез для монтажа 9.3x4.75мм</t>
  </si>
  <si>
    <t>002.108.004</t>
  </si>
  <si>
    <t>индикатор L024500</t>
  </si>
  <si>
    <t>отверстие для монтажа Ø7.1мм</t>
  </si>
  <si>
    <t>002.108.010</t>
  </si>
  <si>
    <t>индикатор L0569AW</t>
  </si>
  <si>
    <t>002.108.003</t>
  </si>
  <si>
    <t>индикатор L1045OO</t>
  </si>
  <si>
    <t>отверстие для монтажа Ø6.3мм</t>
  </si>
  <si>
    <t>002.108.005</t>
  </si>
  <si>
    <t>индикатор L2950OO</t>
  </si>
  <si>
    <t>002.108.047</t>
  </si>
  <si>
    <t>Индикатор желтый C0275OOMAB</t>
  </si>
  <si>
    <t>Отверстие для монтажа Ø10мм, светодиодная лампа</t>
  </si>
  <si>
    <t>002.108.046</t>
  </si>
  <si>
    <t>Индикатор зеленый C027500MAC</t>
  </si>
  <si>
    <t>002.108.102</t>
  </si>
  <si>
    <t>Индикатор зеленый L1041OONAD 220В</t>
  </si>
  <si>
    <t>отверстие для монтажа Ø6.3мм, неоновая лампа</t>
  </si>
  <si>
    <t>002.108.048</t>
  </si>
  <si>
    <t>Индикатор красный C0275OOMAA</t>
  </si>
  <si>
    <t>002.108.002</t>
  </si>
  <si>
    <t>Индикатор красный L1041OONAA 220В</t>
  </si>
  <si>
    <t>002.108.018</t>
  </si>
  <si>
    <t>индикатор С0273LL</t>
  </si>
  <si>
    <t>отверстие для монтажа Ø10.0мм</t>
  </si>
  <si>
    <t>002.108.014</t>
  </si>
  <si>
    <t>индикатор С0275OO</t>
  </si>
  <si>
    <t>002.108.015</t>
  </si>
  <si>
    <t>индикатор С0275OO chrome</t>
  </si>
  <si>
    <t>002.108.013</t>
  </si>
  <si>
    <t>индикатор С0276AA</t>
  </si>
  <si>
    <t>отверстие для монтажа Ø9.5мм</t>
  </si>
  <si>
    <t>002.108.017</t>
  </si>
  <si>
    <t>индикатор С0277OO</t>
  </si>
  <si>
    <t>002.108.021</t>
  </si>
  <si>
    <t>индикатор С0586OO</t>
  </si>
  <si>
    <t>отверстие для монтажа Ø12.5мм</t>
  </si>
  <si>
    <t>002.108.019</t>
  </si>
  <si>
    <t>индикатор С2820OO</t>
  </si>
  <si>
    <t>отверстие для монтажа Ø12.0мм</t>
  </si>
  <si>
    <t>002.108.008</t>
  </si>
  <si>
    <t>Электрический индикатор H0568 AX</t>
  </si>
  <si>
    <t>Отверстие для монтажа Ø8.0мм</t>
  </si>
  <si>
    <t>002.101.007</t>
  </si>
  <si>
    <t>Электрический индикатор L2951 OO</t>
  </si>
  <si>
    <t>Электрооборудование / Индикаторы / ламподержатели и патроны</t>
  </si>
  <si>
    <t>002.007.001</t>
  </si>
  <si>
    <t>Ламподержатель  T0061AO</t>
  </si>
  <si>
    <t>Держатель ламп типа LES</t>
  </si>
  <si>
    <t>002.007.002</t>
  </si>
  <si>
    <t>Ламподержатель C0067OO</t>
  </si>
  <si>
    <t>Держатель ламп типа Ba7s</t>
  </si>
  <si>
    <t>002.007.004</t>
  </si>
  <si>
    <t>Ламподержатель C1090FE</t>
  </si>
  <si>
    <t>Держатель ламп типа MES (E10)</t>
  </si>
  <si>
    <t>002.007.003</t>
  </si>
  <si>
    <t>Ламподержатель T0062AO</t>
  </si>
  <si>
    <t>Держатель ламп типа LES. Хромированная оправа</t>
  </si>
  <si>
    <t>002.007.005</t>
  </si>
  <si>
    <t>Ламподержатель T0062MO</t>
  </si>
  <si>
    <t>Электрооборудование / Индикаторы / светодиодные</t>
  </si>
  <si>
    <t>002.009.024</t>
  </si>
  <si>
    <t>Светодиодный индикатор AD16-16DS белый</t>
  </si>
  <si>
    <t>монтажное отверстие Ø14мм, 220В AC</t>
  </si>
  <si>
    <t>002.009.022</t>
  </si>
  <si>
    <t>Светодиодный индикатор AD16-16DS желтый</t>
  </si>
  <si>
    <t>002.009.021</t>
  </si>
  <si>
    <t>Светодиодный индикатор AD16-16DS зеленый</t>
  </si>
  <si>
    <t>002.009.020</t>
  </si>
  <si>
    <t>Светодиодный индикатор AD16-16DS красный</t>
  </si>
  <si>
    <t>002.009.023</t>
  </si>
  <si>
    <t>Светодиодный индикатор AD16-16DS синий</t>
  </si>
  <si>
    <t>002.009.029</t>
  </si>
  <si>
    <t>Светодиодный индикатор AD16-22DS белый</t>
  </si>
  <si>
    <t>монтажное отверстие Ø21мм, 220В AC</t>
  </si>
  <si>
    <t>002.009.027</t>
  </si>
  <si>
    <t>Светодиодный индикатор AD16-22DS желтый</t>
  </si>
  <si>
    <t>002.009.028</t>
  </si>
  <si>
    <t>Светодиодный индикатор AD16-22DS зеленый</t>
  </si>
  <si>
    <t>002.009.026</t>
  </si>
  <si>
    <t>Светодиодный индикатор AD16-22DS красный</t>
  </si>
  <si>
    <t>002.009.025</t>
  </si>
  <si>
    <t>Светодиодный индикатор AD16-22DS синий</t>
  </si>
  <si>
    <t>002.009.001</t>
  </si>
  <si>
    <t>Светодиодный индикатор L1035 OA</t>
  </si>
  <si>
    <t>Монтажное отверстие Ø4,5мм, напряжение 2В</t>
  </si>
  <si>
    <t>002.009.002</t>
  </si>
  <si>
    <t>Светодиодный индикатор L1036 OA</t>
  </si>
  <si>
    <t>Монтажное отверстие Ø6,0мм, напряжение 2В</t>
  </si>
  <si>
    <t>002.009.003</t>
  </si>
  <si>
    <t>Светодиодный индикатор L1037 OA</t>
  </si>
  <si>
    <t>Монтажное отверстие Ø6,35мм, напряжение 2В</t>
  </si>
  <si>
    <t>002.009.004</t>
  </si>
  <si>
    <t>Светодиодный индикатор L1047 OO</t>
  </si>
  <si>
    <t>Монтажное отверстие Ø6,3мм, напряжение 2В</t>
  </si>
  <si>
    <t>002.009.009</t>
  </si>
  <si>
    <t>Светодиодный индикатор L1048 OA</t>
  </si>
  <si>
    <t>Монтажное отверстие Ø8.0мм, напряжение 2В, IP67</t>
  </si>
  <si>
    <t>002.009.005</t>
  </si>
  <si>
    <t>Светодиодный индикатор L1048 OO</t>
  </si>
  <si>
    <t>Монтажное отверстие Ø8мм, напряжение 2В</t>
  </si>
  <si>
    <t>002.009.011</t>
  </si>
  <si>
    <t>Светодиодный индикатор L1050 OA</t>
  </si>
  <si>
    <t>002.009.008</t>
  </si>
  <si>
    <t>Светодиодный индикатор L1050 OO</t>
  </si>
  <si>
    <t>002.009.007</t>
  </si>
  <si>
    <t>Светодиодный индикатор W1047 OO</t>
  </si>
  <si>
    <t>002.009.010</t>
  </si>
  <si>
    <t>Светодиодный индикатор W1048 OA</t>
  </si>
  <si>
    <t>002.009.006</t>
  </si>
  <si>
    <t>Светодиодный индикатор W1048 OO</t>
  </si>
  <si>
    <t>002.009.012</t>
  </si>
  <si>
    <t>Светодиодный индикатор W1050 OA</t>
  </si>
  <si>
    <t>002.009.013</t>
  </si>
  <si>
    <t>Светодиодный индикатор W1050OOLAG 2Vdc</t>
  </si>
  <si>
    <t>красный. Монтажное отверстие Ø8мм</t>
  </si>
  <si>
    <t>002.009.014</t>
  </si>
  <si>
    <t>Светодиодный индикатор W1050OOLAH 2Vdc</t>
  </si>
  <si>
    <t>зеленый. Монтажное отверстие Ø8мм</t>
  </si>
  <si>
    <t>Электрооборудование / Индикаторы / специализированные</t>
  </si>
  <si>
    <t>002.008.051</t>
  </si>
  <si>
    <t>Индикатор C1431AL</t>
  </si>
  <si>
    <t>индикатор однофазного напряжения и заземления</t>
  </si>
  <si>
    <t>002.008.001</t>
  </si>
  <si>
    <t>Индикатор C1432AL</t>
  </si>
  <si>
    <t>индикатор технического обслуживания и ремонта</t>
  </si>
  <si>
    <t>002.008.004</t>
  </si>
  <si>
    <t>Индикатор C1434AL</t>
  </si>
  <si>
    <t>индикатор трехфазного напряжения</t>
  </si>
  <si>
    <t>002.008.005</t>
  </si>
  <si>
    <t>Индикатор C1435AL</t>
  </si>
  <si>
    <t>миниатюрное регистрирующее устройство для холодильных камер</t>
  </si>
  <si>
    <t>002.008.003</t>
  </si>
  <si>
    <t>Индикатор C1436AL</t>
  </si>
  <si>
    <t>индикатор двухфазного напряжения</t>
  </si>
  <si>
    <t>Электрооборудование / Индикаторы / контроля температуры</t>
  </si>
  <si>
    <t>002.008.002</t>
  </si>
  <si>
    <t>Индикатор C1433AL 230Vac</t>
  </si>
  <si>
    <t>индикатор контроля температуры</t>
  </si>
  <si>
    <t>Электрооборудование / Термостаты / настенные</t>
  </si>
  <si>
    <t>010.003.004</t>
  </si>
  <si>
    <t>Настенный термостат TH109DA</t>
  </si>
  <si>
    <t>диапазон регулирования +10...+30°C</t>
  </si>
  <si>
    <t>010.003.061</t>
  </si>
  <si>
    <t>Термостат 1C.51.8.230.0007 Finder</t>
  </si>
  <si>
    <t>диапазон регулирования +6°C...+38°C, цвет серый RAL 7016</t>
  </si>
  <si>
    <t>010.003.071</t>
  </si>
  <si>
    <t>Термостат 1C.71.9.003.1107 Finder</t>
  </si>
  <si>
    <t>диапазон регулирования +5°C...+37°C, цвет серый металлик</t>
  </si>
  <si>
    <t>010.003.051</t>
  </si>
  <si>
    <t>Термостат 1T.51.8.230 Finder</t>
  </si>
  <si>
    <t>диапазон регулирования +5°C...+30°C, цвет серый RAL 7016</t>
  </si>
  <si>
    <t>010.003.021</t>
  </si>
  <si>
    <t>Термостат настенный 1T.01.0 Finder</t>
  </si>
  <si>
    <t>диапазон регулирования +7°C...+30°C</t>
  </si>
  <si>
    <t>010.003.023</t>
  </si>
  <si>
    <t>Термостат настенный 1T.01.2 Finder</t>
  </si>
  <si>
    <t>010.003.031</t>
  </si>
  <si>
    <t>Термостат настенный 1T.31.9.003.0000 Finder</t>
  </si>
  <si>
    <t>диапазон регулирования +5°C...+37°C</t>
  </si>
  <si>
    <t>010.003.041</t>
  </si>
  <si>
    <t>Термостат настенный 1T.41.9.003.0000 Finder</t>
  </si>
  <si>
    <t>диапазон регулирования +5°C...+30°C</t>
  </si>
  <si>
    <t>010.003.022</t>
  </si>
  <si>
    <t>Термостат настенный Finder 1T.01.1</t>
  </si>
  <si>
    <t>010.003.001</t>
  </si>
  <si>
    <t>Термостат настенный NTL-001D</t>
  </si>
  <si>
    <t>010.003.011</t>
  </si>
  <si>
    <t>Термостат настенный NTL-001F</t>
  </si>
  <si>
    <t>Диапазон регулирования 10...30°C.</t>
  </si>
  <si>
    <t>010.003.003</t>
  </si>
  <si>
    <t>Термостат настенный T6360A</t>
  </si>
  <si>
    <t>регулируемый</t>
  </si>
  <si>
    <t>010.003.002</t>
  </si>
  <si>
    <t>Термостат настенный T6360C</t>
  </si>
  <si>
    <t>регулируемый с выключателем</t>
  </si>
  <si>
    <t>010.003.005</t>
  </si>
  <si>
    <t>Термостат настенный TX103</t>
  </si>
  <si>
    <t>электронный настенный термостат</t>
  </si>
  <si>
    <t>Электрооборудование / Термостаты / капиллярные</t>
  </si>
  <si>
    <t>010.062.004</t>
  </si>
  <si>
    <t>Капиллярный термостат GTLH0139</t>
  </si>
  <si>
    <t>диапазон регулирования 0°C...+40°C 16A</t>
  </si>
  <si>
    <t>010.002.004</t>
  </si>
  <si>
    <t>Капиллярный термостат WK-R11-040</t>
  </si>
  <si>
    <t>диапазон регулирования 0°C...+40°C</t>
  </si>
  <si>
    <t>010.002.027</t>
  </si>
  <si>
    <t>Капиллярный термостат WKA-350D</t>
  </si>
  <si>
    <t>диапазон регулирования  0°C...+350°C 16А</t>
  </si>
  <si>
    <t>010.002.034</t>
  </si>
  <si>
    <t>Капиллярный термостат WKB-60D2</t>
  </si>
  <si>
    <t>диапазон регулирования 0°C...+60°C, 16A/250В АС</t>
  </si>
  <si>
    <t>010.002.016</t>
  </si>
  <si>
    <t>Капиллярный термостат WY110-653-21J1</t>
  </si>
  <si>
    <t>диапазон регулирования 0°C...+110°C 16A</t>
  </si>
  <si>
    <t>010.002.032</t>
  </si>
  <si>
    <t>Капиллярный термостат WY110-653-28-TH</t>
  </si>
  <si>
    <t>3-полюсный, диапазон регулирования 0°C...+110°C, 16A</t>
  </si>
  <si>
    <t>010.002.022</t>
  </si>
  <si>
    <t>Капиллярный термостат WY120-653-21</t>
  </si>
  <si>
    <t>диапазон регулирования 0°C...+120°C 16A</t>
  </si>
  <si>
    <t>010.002.017</t>
  </si>
  <si>
    <t>Капиллярный термостат WY250-653-21Y</t>
  </si>
  <si>
    <t>диапазон регулирования 0°C...+250°C 16A</t>
  </si>
  <si>
    <t>010.002.018</t>
  </si>
  <si>
    <t>Капиллярный термостат WY270-653-21</t>
  </si>
  <si>
    <t>диапазон регулирования 0°C...+270°C 16A</t>
  </si>
  <si>
    <t>010.002.026</t>
  </si>
  <si>
    <t>Капиллярный термостат WY280-654-21B</t>
  </si>
  <si>
    <t>диапазон регулирования 0°C...+280°C 16A</t>
  </si>
  <si>
    <t>010.002.019</t>
  </si>
  <si>
    <t>Капиллярный термостат WY320-653-11Y</t>
  </si>
  <si>
    <t>диапазон регулирования 0°C...+320°C 16A</t>
  </si>
  <si>
    <t>010.002.020</t>
  </si>
  <si>
    <t>Капиллярный термостат WY320-653-28-TH</t>
  </si>
  <si>
    <t>трехполюсный, диапазон регулирования 0°C...+320°C 16A</t>
  </si>
  <si>
    <t>010.002.011</t>
  </si>
  <si>
    <t>Капиллярный термостат WY40-653-11Y</t>
  </si>
  <si>
    <t>010.002.012</t>
  </si>
  <si>
    <t>Капиллярный термостат WY40-653-12I</t>
  </si>
  <si>
    <t>010.002.013</t>
  </si>
  <si>
    <t>Капиллярный термостат WY40-653-21</t>
  </si>
  <si>
    <t>010.002.023</t>
  </si>
  <si>
    <t>Капиллярный термостат WY70-653-11Y</t>
  </si>
  <si>
    <t>диапазон регулирования 0°C...+70°C, номинальный ток 16A</t>
  </si>
  <si>
    <t>010.002.014</t>
  </si>
  <si>
    <t>Капиллярный термостат WY85-653-11Y</t>
  </si>
  <si>
    <t>диапазон регулирования 0°C...+85°C 16A</t>
  </si>
  <si>
    <t>010.002.015</t>
  </si>
  <si>
    <t>Капиллярный термостат WY85-653-21</t>
  </si>
  <si>
    <t>010.002.008</t>
  </si>
  <si>
    <t>Капиллярный термостат WY86-653-12I</t>
  </si>
  <si>
    <t>диапазон регулирования 0°C...+86°C 16A</t>
  </si>
  <si>
    <t>010.002.025</t>
  </si>
  <si>
    <t>Капиллярный термостат WYF320AN</t>
  </si>
  <si>
    <t>диапазон регулирования 0°C...+320°C 16А</t>
  </si>
  <si>
    <t>010.002.021</t>
  </si>
  <si>
    <t>Термостат защитный WY95-17S</t>
  </si>
  <si>
    <t>с температурой срабатывания 95°C,  для водонагревателей</t>
  </si>
  <si>
    <t>010.002.009</t>
  </si>
  <si>
    <t>Термостат защитный капиллярный WY120-601-12IS</t>
  </si>
  <si>
    <t>на +120°C, 16A</t>
  </si>
  <si>
    <t>010.002.024</t>
  </si>
  <si>
    <t>Термостат защитный капиллярный WY130-44-11S-D</t>
  </si>
  <si>
    <t>на 130°C с ручным сбросом</t>
  </si>
  <si>
    <t>010.002.010</t>
  </si>
  <si>
    <t>Термостат капиллярный WY40-653-11F</t>
  </si>
  <si>
    <t>010.002.029</t>
  </si>
  <si>
    <t>Термостат капиллярный защитный WKB-120K-S1</t>
  </si>
  <si>
    <t>16A 250V, 120°C</t>
  </si>
  <si>
    <t>Электрооборудование / Термостаты / рукоятки</t>
  </si>
  <si>
    <t>Электрооборудование / Термостаты / биметаллические</t>
  </si>
  <si>
    <t>010.006.001</t>
  </si>
  <si>
    <t>Термостат C-001R</t>
  </si>
  <si>
    <t>25A/250Vac, с ручным сбросом</t>
  </si>
  <si>
    <t>010.021.111</t>
  </si>
  <si>
    <t>Термостат C-207R</t>
  </si>
  <si>
    <t>40A/250Vac, с ручным сбросом</t>
  </si>
  <si>
    <t>010.121.101</t>
  </si>
  <si>
    <t>Термостат C-301R 110°C</t>
  </si>
  <si>
    <t>010.006.002</t>
  </si>
  <si>
    <t>Термостат KSD301-110NC</t>
  </si>
  <si>
    <t>110°C 25A/250Vac, NC - нормально замкнутый контакт</t>
  </si>
  <si>
    <t>010.006.003</t>
  </si>
  <si>
    <t>Термостат KSD301-90NC</t>
  </si>
  <si>
    <t>90°С 25A/250Vac, NC - нормально замкнутый контакт</t>
  </si>
  <si>
    <t>010.011.001</t>
  </si>
  <si>
    <t>Термостат T23A110BUF2-15</t>
  </si>
  <si>
    <t>110°С 16A/250Vac, NC - нормально замкнутый контакт</t>
  </si>
  <si>
    <t>010.010.002</t>
  </si>
  <si>
    <t>Термостат T24A050AUF2-15</t>
  </si>
  <si>
    <t>50°С 16A/250Vac, NC - нормально замкнутый контакт</t>
  </si>
  <si>
    <t>010.010.009</t>
  </si>
  <si>
    <t>Термостат T24A050BBF2-15</t>
  </si>
  <si>
    <t>010.010.025</t>
  </si>
  <si>
    <t>Термостат T24A060ABT2-15</t>
  </si>
  <si>
    <t>60°С, 16A/250Vac, NC - нормально замкнутый контакт</t>
  </si>
  <si>
    <t>010.010.024</t>
  </si>
  <si>
    <t>Термостат T24A060ATR2-15</t>
  </si>
  <si>
    <t>010.010.022</t>
  </si>
  <si>
    <t>Термостат T24A060AUF2-15</t>
  </si>
  <si>
    <t>010.010.026</t>
  </si>
  <si>
    <t>Термостат T24A060AUT2-15</t>
  </si>
  <si>
    <t>010.010.042</t>
  </si>
  <si>
    <t>Термостат T24A070AUF2-15</t>
  </si>
  <si>
    <t>70°С, 16A/250Vac, NC - нормально замкнутый контакт</t>
  </si>
  <si>
    <t>010.010.062</t>
  </si>
  <si>
    <t>Термостат T24A080BUF2-15</t>
  </si>
  <si>
    <t>80°С 16A/250Vac, NC - нормально замкнутый контакт</t>
  </si>
  <si>
    <t>010.010.072</t>
  </si>
  <si>
    <t>Термостат T24A085ARR2-15</t>
  </si>
  <si>
    <t>85°С 16A/250Vac, NC - нормально замкнутый контакт</t>
  </si>
  <si>
    <t>010.010.083</t>
  </si>
  <si>
    <t>Термостат T24A090ABF2-15</t>
  </si>
  <si>
    <t>90°С, 16A/250Vac, NC - нормально замкнутый контакт</t>
  </si>
  <si>
    <t>010.121.019</t>
  </si>
  <si>
    <t>Термостат T24A090AUF2-15</t>
  </si>
  <si>
    <t>90°С 16A/250Vac, NC - нормально замкнутый контакт</t>
  </si>
  <si>
    <t>010.010.084</t>
  </si>
  <si>
    <t>Термостат T24A090BBF2-15</t>
  </si>
  <si>
    <t>010.010.082</t>
  </si>
  <si>
    <t>Термостат T24A090BUF2-15</t>
  </si>
  <si>
    <t>010.010.088</t>
  </si>
  <si>
    <t>Термостат T24A092ARR2-20</t>
  </si>
  <si>
    <t>92°С 16A/250Vac, NC - нормально замкнутый контакт</t>
  </si>
  <si>
    <t>010.010.108</t>
  </si>
  <si>
    <t>Термостат T24A100ABR2-15</t>
  </si>
  <si>
    <t>100°С, 16A/250Vac, NC - нормально замкнутый контакт</t>
  </si>
  <si>
    <t>010.010.105</t>
  </si>
  <si>
    <t>Термостат T24A100ABT2-15</t>
  </si>
  <si>
    <t>010.010.107</t>
  </si>
  <si>
    <t>Термостат T24A100AUT2-15</t>
  </si>
  <si>
    <t>010.010.100</t>
  </si>
  <si>
    <t>Термостат T24A100BBR2-15</t>
  </si>
  <si>
    <t>010.010.110</t>
  </si>
  <si>
    <t>Термостат T24A100BRR2-15</t>
  </si>
  <si>
    <t>100°С 16A/250Vac, NC - нормально разомкнутый контакт</t>
  </si>
  <si>
    <t>010.010.103</t>
  </si>
  <si>
    <t>Термостат T24A100BUF2-15</t>
  </si>
  <si>
    <t>100°С 16A/250Vac, NC - нормально замкнутый контакт</t>
  </si>
  <si>
    <t>010.121.013</t>
  </si>
  <si>
    <t>Термостат T24A110BBF2-15</t>
  </si>
  <si>
    <t>010.121.122</t>
  </si>
  <si>
    <t>Термостат T24A110BUF2-15</t>
  </si>
  <si>
    <t>010.010.138</t>
  </si>
  <si>
    <t>Термостат T24A118BUF2-15</t>
  </si>
  <si>
    <t>118°С 16A/250Vac, NC - нормально замкнутый контакт</t>
  </si>
  <si>
    <t>010.010.152</t>
  </si>
  <si>
    <t>Термостат T24A125BUF2-15</t>
  </si>
  <si>
    <t>125°С, 16A/250Vac, NC - нормально замкнутый контакт</t>
  </si>
  <si>
    <t>010.010.163</t>
  </si>
  <si>
    <t>Термостат T24A130BBF2-15</t>
  </si>
  <si>
    <t>130°С 16A/250Vac, NC - нормально замкнутый контакт</t>
  </si>
  <si>
    <t>010.010.162</t>
  </si>
  <si>
    <t>Термостат T24A130BUF2-15</t>
  </si>
  <si>
    <t>130°С, 16A/250Vac, NC - нормально замкнутый контакт</t>
  </si>
  <si>
    <t>010.010.174</t>
  </si>
  <si>
    <t>Термостат T24A135BBF2-15</t>
  </si>
  <si>
    <t>135°С, 16A/250Vac, NC - нормально замкнутый контакт</t>
  </si>
  <si>
    <t>010.010.183</t>
  </si>
  <si>
    <t>Термостат T24A140BBF2-15</t>
  </si>
  <si>
    <t>140°С, 16A/250Vac, NC - нормально замкнутый контакт</t>
  </si>
  <si>
    <t>010.010.182</t>
  </si>
  <si>
    <t>Термостат T24A140BUF2-15</t>
  </si>
  <si>
    <t>010.010.204</t>
  </si>
  <si>
    <t>Термостат T24A150BBT2-15</t>
  </si>
  <si>
    <t>150°С, 16A/250Vac, NC - нормально замкнутый контакт</t>
  </si>
  <si>
    <t>010.010.202</t>
  </si>
  <si>
    <t>Термостат T24A150BUT2-15</t>
  </si>
  <si>
    <t>010.010.222</t>
  </si>
  <si>
    <t>Термостат T24A160BBT2-15</t>
  </si>
  <si>
    <t>160°С, 16A/250Vac, NC - нормально замкнутый контакт</t>
  </si>
  <si>
    <t>010.010.223</t>
  </si>
  <si>
    <t>Термостат T24A160BER2-15</t>
  </si>
  <si>
    <t>160°С,16A/250Vac, NC - нормально замкнутый контакт</t>
  </si>
  <si>
    <t>010.010.231</t>
  </si>
  <si>
    <t>Термостат T24A170BUT2-15</t>
  </si>
  <si>
    <t>170°С 16A/250Vac, NC - нормально замкнутый контакт</t>
  </si>
  <si>
    <t>010.010.243</t>
  </si>
  <si>
    <t>Термостат T24A180BBT2-15</t>
  </si>
  <si>
    <t>180°С, 16A/250Vac, NC - нормально замкнутый контакт</t>
  </si>
  <si>
    <t>010.010.016</t>
  </si>
  <si>
    <t>Термостат T24B050ATF2-15</t>
  </si>
  <si>
    <t>50°С, 16A/250Vac, NO - нормально разомкнутый контакт</t>
  </si>
  <si>
    <t>010.010.006</t>
  </si>
  <si>
    <t>Термостат T24B050ATR2-15</t>
  </si>
  <si>
    <t>010.121.016</t>
  </si>
  <si>
    <t>Термостат T24B050BBF2-15</t>
  </si>
  <si>
    <t>50°С 16A/250Vac, NO - нормально разомкнутый контакт</t>
  </si>
  <si>
    <t>010.121.011</t>
  </si>
  <si>
    <t>Термостат T24B050BBR2-15</t>
  </si>
  <si>
    <t>010.010.027</t>
  </si>
  <si>
    <t>Термостат T24B060ATF2-15</t>
  </si>
  <si>
    <t>60°С 16A/250Vac, NO - нормально разомкнутый контакт</t>
  </si>
  <si>
    <t>010.010.089</t>
  </si>
  <si>
    <t>Термостат T24B090ARR2-15</t>
  </si>
  <si>
    <t>90°С 16A/250Vac, NO - нормально разомкнутый контакт</t>
  </si>
  <si>
    <t>010.010.086</t>
  </si>
  <si>
    <t>Термостат T24B090AUF2-15</t>
  </si>
  <si>
    <t>90°С, 16A/250Vac, NO - нормально разомкнутый контакт</t>
  </si>
  <si>
    <t>010.010.095</t>
  </si>
  <si>
    <t>Термостат T24B095ARR2-15</t>
  </si>
  <si>
    <t>95°С 16A/250Vac, NO - нормально разомкнутый контакт</t>
  </si>
  <si>
    <t>010.010.109</t>
  </si>
  <si>
    <t>Термостат T24B100BRR2-15</t>
  </si>
  <si>
    <t>100°С 16A/250Vac, NO - нормально разомкнутый контакт</t>
  </si>
  <si>
    <t>010.010.112</t>
  </si>
  <si>
    <t>Термостат T24B105ARR2-10</t>
  </si>
  <si>
    <t>105°С 16A/250Vac, NO - нормально разомкнутый контакт</t>
  </si>
  <si>
    <t>010.010.113</t>
  </si>
  <si>
    <t>Термостат T24B105BRR2-15</t>
  </si>
  <si>
    <t>010.010.029</t>
  </si>
  <si>
    <t>Термостат T24M060ABF2-M7</t>
  </si>
  <si>
    <t>60°С 16A/250Vac, с ручным сбросом</t>
  </si>
  <si>
    <t>010.010.032</t>
  </si>
  <si>
    <t>Термостат T24M065BUR1-M7</t>
  </si>
  <si>
    <t>65°С 16A/250Vac, NC - нормальнозамкнутый контакт</t>
  </si>
  <si>
    <t>010.010.085</t>
  </si>
  <si>
    <t>Термостат T24M090ABR2-M7</t>
  </si>
  <si>
    <t>90°С, 16A/250Vac, с ручным сбросом</t>
  </si>
  <si>
    <t>010.121.007</t>
  </si>
  <si>
    <t>Термостат T24M090BBF2-M7</t>
  </si>
  <si>
    <t>90°С 16A/250Vac, с ручным сбросом</t>
  </si>
  <si>
    <t>010.010.106</t>
  </si>
  <si>
    <t>Термостат T24M100BUF2-M7</t>
  </si>
  <si>
    <t>100°С 16A/250Vac, с ручным сбросом</t>
  </si>
  <si>
    <t>010.121.015</t>
  </si>
  <si>
    <t>Термостат T24M110BBF2-M7</t>
  </si>
  <si>
    <t>110°С 16A/250Vac, с ручным сбросом</t>
  </si>
  <si>
    <t>010.121.005</t>
  </si>
  <si>
    <t>Термостат T24M110BUF2-M7</t>
  </si>
  <si>
    <t>010.010.143</t>
  </si>
  <si>
    <t>Термостат T24M120BBT2-M7</t>
  </si>
  <si>
    <t>120°С 16A/250Vac, с ручным сбросом</t>
  </si>
  <si>
    <t>010.010.172</t>
  </si>
  <si>
    <t>Термостат T24M135BRR2-M7</t>
  </si>
  <si>
    <t>135°С, 16A/250Vac, с ручным сбросом</t>
  </si>
  <si>
    <t>010.010.203</t>
  </si>
  <si>
    <t>Термостат T24M150BUR2-M7</t>
  </si>
  <si>
    <t>150°С 16A/250Vac, с ручным сбросом</t>
  </si>
  <si>
    <t>010.010.242</t>
  </si>
  <si>
    <t>Термостат T24M180BUF2-M7</t>
  </si>
  <si>
    <t>180°С, 16A/250Vac, с ручным сбросом</t>
  </si>
  <si>
    <t>010.121.301</t>
  </si>
  <si>
    <t>Термостат T26-110-B-U</t>
  </si>
  <si>
    <t>110°С 9A/250Vac, NC - нормально замкнутый контакт</t>
  </si>
  <si>
    <t>Электрооборудование / Термостаты / регулируемые</t>
  </si>
  <si>
    <t>010.004.003</t>
  </si>
  <si>
    <t>Терморегулятор KST 205D</t>
  </si>
  <si>
    <t>биметаллический, диапазон регулирования 0...+125 °С</t>
  </si>
  <si>
    <t>010.004.002</t>
  </si>
  <si>
    <t>Терморегулятор KST220-9</t>
  </si>
  <si>
    <t>биметаллический, диапазон регулирования 0...+45°С</t>
  </si>
  <si>
    <t>010.004.004</t>
  </si>
  <si>
    <t>Термостат регулируемый WKS-268 70°C</t>
  </si>
  <si>
    <t>16А 250В~</t>
  </si>
  <si>
    <t>Электрооборудование / Термостаты / терморегуляторы DEVI</t>
  </si>
  <si>
    <t>010.004.105</t>
  </si>
  <si>
    <t>Терморегулятор Devireg 316</t>
  </si>
  <si>
    <t>диапазон регулирования -10°С...+50°С</t>
  </si>
  <si>
    <t>010.004.102</t>
  </si>
  <si>
    <t>Терморегулятор Devireg 330</t>
  </si>
  <si>
    <t>диапазон регулирования +5°С...+45°С</t>
  </si>
  <si>
    <t>Электрооборудование / Термостаты / для холодильника</t>
  </si>
  <si>
    <t>010.012.003</t>
  </si>
  <si>
    <t>Терморегулятор JDC-100A</t>
  </si>
  <si>
    <t>для холодильников и водонагревателей, 3Вт, 220В~</t>
  </si>
  <si>
    <t>010.012.001</t>
  </si>
  <si>
    <t>Терморегулятор JDC-200+</t>
  </si>
  <si>
    <t>для холодильников и водонагревателей, 5Вт, 220В~</t>
  </si>
  <si>
    <t>010.012.002</t>
  </si>
  <si>
    <t>Терморегулятор JDC-8000H</t>
  </si>
  <si>
    <t>для холодильников, 3Вт, 220В~</t>
  </si>
  <si>
    <t>Электрооборудование / Термостаты / для теплого пола</t>
  </si>
  <si>
    <t>010.003.007</t>
  </si>
  <si>
    <t>Настенный термостат OTN-1991H11</t>
  </si>
  <si>
    <t>для теплых полов</t>
  </si>
  <si>
    <t>010.003.008</t>
  </si>
  <si>
    <t>Терморегулятор TN-AN</t>
  </si>
  <si>
    <t>для управления системами «теплый пол»</t>
  </si>
  <si>
    <t>010.003.009</t>
  </si>
  <si>
    <t>Терморегулятор TN-D/LCD</t>
  </si>
  <si>
    <t>для управления системами электрообогрева «теплый пол»</t>
  </si>
  <si>
    <t>010.003.010</t>
  </si>
  <si>
    <t>Терморегулятор TN-DP/LCD</t>
  </si>
  <si>
    <t>для автоматического управления системами электрообогрева «теплый пол»</t>
  </si>
  <si>
    <t>010.003.006</t>
  </si>
  <si>
    <t>Термостат настенный TX128</t>
  </si>
  <si>
    <t>электронный настенный термостат с функцией программирования температуры</t>
  </si>
  <si>
    <t>Электрооборудование / Выключатели и кнопки / клавишные</t>
  </si>
  <si>
    <t>003.103.013</t>
  </si>
  <si>
    <t>Брызгозащитный колпачок F0167LOAAA</t>
  </si>
  <si>
    <t>для переключателей серии 8500</t>
  </si>
  <si>
    <t>003.103.016</t>
  </si>
  <si>
    <t>Выключатель C1570AL</t>
  </si>
  <si>
    <t>с тремя положениями клавиши</t>
  </si>
  <si>
    <t>003.103.018</t>
  </si>
  <si>
    <t>Выключатель C6000ALAAA</t>
  </si>
  <si>
    <t>однополярный брызгозащищенный 20-амперный выключатель</t>
  </si>
  <si>
    <t>003.103.019</t>
  </si>
  <si>
    <t>Выключатель C6003PLNAA</t>
  </si>
  <si>
    <t>брызгозащищенный 16-амперный выключатель с индикатором</t>
  </si>
  <si>
    <t>003.103.002</t>
  </si>
  <si>
    <t>Выключатель C603TPLNAA</t>
  </si>
  <si>
    <t>номинальный ток 16(4)А</t>
  </si>
  <si>
    <t>003.103.021</t>
  </si>
  <si>
    <t>Выключатель C603TPLNAC</t>
  </si>
  <si>
    <t>003.103.026</t>
  </si>
  <si>
    <t>Выключатель C603TPLNAD</t>
  </si>
  <si>
    <t>003.103.003</t>
  </si>
  <si>
    <t>Выключатель C6053PLNAB</t>
  </si>
  <si>
    <t>двухполюсный 20-амперный с индикатором</t>
  </si>
  <si>
    <t>003.103.008</t>
  </si>
  <si>
    <t>Выключатель C6053PLNAC</t>
  </si>
  <si>
    <t>двухполюсный 20-амперный выключатель с индикатором. белый корпус</t>
  </si>
  <si>
    <t>003.103.040</t>
  </si>
  <si>
    <t>Выключатель C6053PLNAG</t>
  </si>
  <si>
    <t>003.103.039</t>
  </si>
  <si>
    <t>Выключатель C6053PLNAH</t>
  </si>
  <si>
    <t>двухполюсный, номинальный ток 16(4)А</t>
  </si>
  <si>
    <t>003.103.015</t>
  </si>
  <si>
    <t>Выключатель H8500VBAAA</t>
  </si>
  <si>
    <t>миниатюрный однополюсный 15A 250Vac</t>
  </si>
  <si>
    <t>003.103.014</t>
  </si>
  <si>
    <t>Выключатель H8550XBAAA</t>
  </si>
  <si>
    <t>малогабаритный клавишный выключатель, 10(6)A</t>
  </si>
  <si>
    <t>003.103.017</t>
  </si>
  <si>
    <t>Выключатель H8553VBNAF</t>
  </si>
  <si>
    <t>двухполюсный c индикацией, 10(6)A</t>
  </si>
  <si>
    <t>003.103.028</t>
  </si>
  <si>
    <t>Выключатель H8800VA</t>
  </si>
  <si>
    <t>однополюсный выключатель 10А 250Vac</t>
  </si>
  <si>
    <t>003.003.111</t>
  </si>
  <si>
    <t>Выключатель R13 112A2 AA</t>
  </si>
  <si>
    <t>Выключатель клавишный круглый 10 ампер</t>
  </si>
  <si>
    <t>003.003.104</t>
  </si>
  <si>
    <t>Выключатель R13 112B NAB</t>
  </si>
  <si>
    <t>003.003.106</t>
  </si>
  <si>
    <t>Выключатель R13 112B NAC</t>
  </si>
  <si>
    <t>003.003.112</t>
  </si>
  <si>
    <t>Выключатель R13112BNAG</t>
  </si>
  <si>
    <t>003.003.110</t>
  </si>
  <si>
    <t>Выключатель двухполюсный R13 244B NAA</t>
  </si>
  <si>
    <t>на 10 ампер с индикатором</t>
  </si>
  <si>
    <t>003.003.001</t>
  </si>
  <si>
    <t>Выключатель клавишный 824082959E</t>
  </si>
  <si>
    <t>20(2) 250V~ двухполюсный</t>
  </si>
  <si>
    <t>003.003.101</t>
  </si>
  <si>
    <t>Выключатель клавишный R13 112A AAA</t>
  </si>
  <si>
    <t>номинальный ток 10A 250Vac</t>
  </si>
  <si>
    <t>003.103.043</t>
  </si>
  <si>
    <t>Выключатель однополюсный H8600VB</t>
  </si>
  <si>
    <t>номинальный ток 10А/250Vac</t>
  </si>
  <si>
    <t>003.103.020</t>
  </si>
  <si>
    <t>Двухполюсный миниатюрный выключатель H8550VBAAA</t>
  </si>
  <si>
    <t>номинальный ток 10(6)A 250Vac</t>
  </si>
  <si>
    <t>003.005.014</t>
  </si>
  <si>
    <t>Клавишный выключатель SR06NR Black</t>
  </si>
  <si>
    <t>номинальный ток 10A/250В АС</t>
  </si>
  <si>
    <t>003.005.013</t>
  </si>
  <si>
    <t>Клавишный выключатель SR06NR BLACK RED</t>
  </si>
  <si>
    <t>номинальный ток 10A/250В АС, лампа 220В</t>
  </si>
  <si>
    <t>003.005.004</t>
  </si>
  <si>
    <t>Клавишный выключатель SR13C2 Black</t>
  </si>
  <si>
    <t>номинальный ток 16A/250В АС</t>
  </si>
  <si>
    <t>003.005.011</t>
  </si>
  <si>
    <t>Клавишный выключатель SR13N2 Black, Green lit, 220VAC</t>
  </si>
  <si>
    <t>номинальный ток 16A/250V, лампа 220Vac</t>
  </si>
  <si>
    <t>003.005.003</t>
  </si>
  <si>
    <t>Клавишный выключатель SR13N2 Black, Red 220VAC</t>
  </si>
  <si>
    <t>номинальный ток 16A/250В АС, лампа 220В АС</t>
  </si>
  <si>
    <t>003.005.001</t>
  </si>
  <si>
    <t>Клавишный выключатель SR13N2 Black, Red lit, 220VAC</t>
  </si>
  <si>
    <t>003.005.010</t>
  </si>
  <si>
    <t>Клавишный выключатель SR13N2 Grey, Green lit, 220VAC</t>
  </si>
  <si>
    <t>003.005.015</t>
  </si>
  <si>
    <t>Клавишный выключатель SR21N BLACK RED</t>
  </si>
  <si>
    <t>номинальный ток 13A/250Vac, лампа 220V</t>
  </si>
  <si>
    <t>003.005.005</t>
  </si>
  <si>
    <t>Клавишный выключатель SR32A Black</t>
  </si>
  <si>
    <t>003.005.006</t>
  </si>
  <si>
    <t>Клавишный выключатель SR32N Black Red 220Vac</t>
  </si>
  <si>
    <t>003.005.007</t>
  </si>
  <si>
    <t>Клавишный выключатель SR32N Black, Red lit 220VAC</t>
  </si>
  <si>
    <t>003.005.016</t>
  </si>
  <si>
    <t>Клавишный выключатель SR32N WHITE LIT RED</t>
  </si>
  <si>
    <t>номинальный ток 16A/250Vac, лампа 220V</t>
  </si>
  <si>
    <t>003.005.008</t>
  </si>
  <si>
    <t>Клавишный выключатель SR55 BL LIT GREEN</t>
  </si>
  <si>
    <t>003.005.002</t>
  </si>
  <si>
    <t>Клавишный выключатель SR55 Black, Red lit 220 VAC</t>
  </si>
  <si>
    <t>003.005.009</t>
  </si>
  <si>
    <t>Клавишный выключатель SR55 GR LIT GREEN</t>
  </si>
  <si>
    <t>003.003.038</t>
  </si>
  <si>
    <t>Колпачок брызгозащитный F0188LOAAA</t>
  </si>
  <si>
    <t>брызгозащитный колпачок</t>
  </si>
  <si>
    <t>003.103.010</t>
  </si>
  <si>
    <t>Колпачок брызгозащитный F1026MOAAA</t>
  </si>
  <si>
    <t>брызгозащитный колпачок F1026</t>
  </si>
  <si>
    <t>003.103.005</t>
  </si>
  <si>
    <t>Переключатель C1500A/C1500AL</t>
  </si>
  <si>
    <t>сдвоенные однополюсные выключатели</t>
  </si>
  <si>
    <t>003.103.006</t>
  </si>
  <si>
    <t>Переключатель C1550AL</t>
  </si>
  <si>
    <t>двухполюсный 16-амперный выключатель</t>
  </si>
  <si>
    <t>003.103.007</t>
  </si>
  <si>
    <t>Переключатель C5503ALNAB</t>
  </si>
  <si>
    <t>выключатель 16-амперный</t>
  </si>
  <si>
    <t>003.103.001</t>
  </si>
  <si>
    <t>Переключатель C6003ALNAA</t>
  </si>
  <si>
    <t>20-амперный выключатель однополюсный</t>
  </si>
  <si>
    <t>003.103.004</t>
  </si>
  <si>
    <t>Переключатель C6053ALNAE</t>
  </si>
  <si>
    <t>двухполюсный 20-амперный выключатель с подсветкой</t>
  </si>
  <si>
    <t>003.103.041</t>
  </si>
  <si>
    <t>Переключатель H8620VB</t>
  </si>
  <si>
    <t>однополюсный переключатель 10А 250Vac</t>
  </si>
  <si>
    <t>003.103.042</t>
  </si>
  <si>
    <t>Переключатель H8670VB</t>
  </si>
  <si>
    <t>двухполюсный переключатель 10А 250Vac</t>
  </si>
  <si>
    <t>003.103.009</t>
  </si>
  <si>
    <t>Рамка фиксирующая F1025MOAAA</t>
  </si>
  <si>
    <t>фиксирующая рамка для колпачков 1026</t>
  </si>
  <si>
    <t>Электрооборудование / Выключатели и кнопки / для холодильников</t>
  </si>
  <si>
    <t>003.102.001</t>
  </si>
  <si>
    <t>Выключатель C0055RB</t>
  </si>
  <si>
    <t>выключатель для дверей холодильника</t>
  </si>
  <si>
    <t>003.102.002</t>
  </si>
  <si>
    <t>Выключатель C0056RB</t>
  </si>
  <si>
    <t>003.102.003</t>
  </si>
  <si>
    <t>Выключатель C3005CB</t>
  </si>
  <si>
    <t>003.102.005</t>
  </si>
  <si>
    <t>Выключатель E3111BA</t>
  </si>
  <si>
    <t>003.102.006</t>
  </si>
  <si>
    <t>Выключатель HK3141AA</t>
  </si>
  <si>
    <t>Электрооборудование / Выключатели и кнопки / поворотные переключатели</t>
  </si>
  <si>
    <t>003.104.002</t>
  </si>
  <si>
    <t>Переключатель C9821PC</t>
  </si>
  <si>
    <t>дли использования с тяговым шнурком</t>
  </si>
  <si>
    <t>003.024.001</t>
  </si>
  <si>
    <t>Переключатель FD103SC-001</t>
  </si>
  <si>
    <t>четырехпозиционный</t>
  </si>
  <si>
    <t>003.104.003</t>
  </si>
  <si>
    <t>Переключатель T9000</t>
  </si>
  <si>
    <t>переключатель четырехпозиционный</t>
  </si>
  <si>
    <t>003.004.001</t>
  </si>
  <si>
    <t>Переключатель для электропечей 43.24232.000</t>
  </si>
  <si>
    <t>Переключатель для электропечей четырехпозиционный</t>
  </si>
  <si>
    <t>003.004.006</t>
  </si>
  <si>
    <t>Переключатель роторный 7LA 8405031</t>
  </si>
  <si>
    <t>4-позиционный, 16A/250В АС</t>
  </si>
  <si>
    <t>003.104.001</t>
  </si>
  <si>
    <t>Переключатель трехпозиционный C9301DA</t>
  </si>
  <si>
    <t>номинальный ток 16A/250Vac</t>
  </si>
  <si>
    <t>003.104.004</t>
  </si>
  <si>
    <t>Переключатель четырехпозиционный C9402DA</t>
  </si>
  <si>
    <t>003.004.021</t>
  </si>
  <si>
    <t>Роторный переключатель RTS-01-502-L1</t>
  </si>
  <si>
    <t>5-позиционный, 16А, 250В АС</t>
  </si>
  <si>
    <t>003.004.004</t>
  </si>
  <si>
    <t>Роторный переключатель ST-856</t>
  </si>
  <si>
    <t>7-позиционный для электроплит</t>
  </si>
  <si>
    <t>Электрооборудование / Выключатели и кнопки / кнопки</t>
  </si>
  <si>
    <t>003.105.010</t>
  </si>
  <si>
    <t>Выключатель C8301AB</t>
  </si>
  <si>
    <t>малогабаритный кнопочный выключатель без фиксации</t>
  </si>
  <si>
    <t>003.105.001</t>
  </si>
  <si>
    <t>Кнопка C7000AG</t>
  </si>
  <si>
    <t>16-амперная кнопка с фиксацией</t>
  </si>
  <si>
    <t>003.105.002</t>
  </si>
  <si>
    <t>Кнопка C7001AE</t>
  </si>
  <si>
    <t>16-амперная кнопка без фиксации, IP65</t>
  </si>
  <si>
    <t>003.105.011</t>
  </si>
  <si>
    <t>Кнопка H8353JE</t>
  </si>
  <si>
    <t>с индикатором, номинальный ток 16(4)A</t>
  </si>
  <si>
    <t>Электрооборудование / Выключатели и кнопки / для электроинструмента</t>
  </si>
  <si>
    <t>003.006.004</t>
  </si>
  <si>
    <t>Выключатель 0307</t>
  </si>
  <si>
    <t>выключатель для электроинструмента</t>
  </si>
  <si>
    <t>003.006.010</t>
  </si>
  <si>
    <t>Выключатель 0331</t>
  </si>
  <si>
    <t>003.006.009</t>
  </si>
  <si>
    <t>Выключатель FA28-4/1BE</t>
  </si>
  <si>
    <t>выключатель для электродрели</t>
  </si>
  <si>
    <t>003.006.005</t>
  </si>
  <si>
    <t>Выключатель FA3-10/3S</t>
  </si>
  <si>
    <t>выключатель для шлифовального инструмента</t>
  </si>
  <si>
    <t>003.006.003</t>
  </si>
  <si>
    <t>Выключатель FD2-2/2F1</t>
  </si>
  <si>
    <t>двухполюсный выключатель</t>
  </si>
  <si>
    <t>003.006.002</t>
  </si>
  <si>
    <t>Выключатель FD22-6/1</t>
  </si>
  <si>
    <t>выключатель для шлифовальной машины</t>
  </si>
  <si>
    <t>003.006.012</t>
  </si>
  <si>
    <t>Выключатель KRD-1-1</t>
  </si>
  <si>
    <t>Выключатель курковый для электроинструмента.</t>
  </si>
  <si>
    <t>003.006.007</t>
  </si>
  <si>
    <t>Кнопка 0302</t>
  </si>
  <si>
    <t>кнопка для электроинструмента</t>
  </si>
  <si>
    <t>003.006.001</t>
  </si>
  <si>
    <t>Кнопка 0310</t>
  </si>
  <si>
    <t>003.006.006</t>
  </si>
  <si>
    <t>Кнопка 0322</t>
  </si>
  <si>
    <t>003.006.008</t>
  </si>
  <si>
    <t>Кнопка 0328</t>
  </si>
  <si>
    <t>Электрооборудование / Выключатели и кнопки / вандалозащищенные</t>
  </si>
  <si>
    <t>003.107.003</t>
  </si>
  <si>
    <t>Переключатель вандалозащищенный C0911VAAA</t>
  </si>
  <si>
    <t>16(4)А 250В АС, перекидной контакт</t>
  </si>
  <si>
    <t>003.107.005</t>
  </si>
  <si>
    <t>Переключатель вандалозащищенный C8300PM</t>
  </si>
  <si>
    <t>16(4)А 250В АС, однополюсный</t>
  </si>
  <si>
    <t>003.107.002</t>
  </si>
  <si>
    <t>Переключатель вандалозащищенный C8300RPAAA</t>
  </si>
  <si>
    <t>003.107.001</t>
  </si>
  <si>
    <t>Переключатель вандалозащищенный P1961VA</t>
  </si>
  <si>
    <t>5А 250В АС, двухполюсный</t>
  </si>
  <si>
    <t>Электрооборудование / Выключатели и кнопки / микропереключатели</t>
  </si>
  <si>
    <t>003.108.003</t>
  </si>
  <si>
    <t>Микропереключатель MS-1</t>
  </si>
  <si>
    <t>переключающий контакт 16A 250Vac</t>
  </si>
  <si>
    <t>Электрооборудование / Выключатели и кнопки / тумблерные</t>
  </si>
  <si>
    <t>003.109.001</t>
  </si>
  <si>
    <t>Выключатель C1700HO</t>
  </si>
  <si>
    <t>20(4)A однополюсный выключатель</t>
  </si>
  <si>
    <t>003.109.011</t>
  </si>
  <si>
    <t>Выключатель C3900BA</t>
  </si>
  <si>
    <t>003.109.009</t>
  </si>
  <si>
    <t>Выключатель C3920BA</t>
  </si>
  <si>
    <t>16 амперный трехпозиционный однополюсный выключатель</t>
  </si>
  <si>
    <t>003.109.012</t>
  </si>
  <si>
    <t>Выключатель C3950BB</t>
  </si>
  <si>
    <t>20(4)A двухполюсный выключатель с перегородкой между контактами</t>
  </si>
  <si>
    <t>003.109.013</t>
  </si>
  <si>
    <t>Выключатель C3972BBAAA</t>
  </si>
  <si>
    <t>16(4)A трехпозиционный двухполюсный выключатель без фиксации</t>
  </si>
  <si>
    <t>003.109.010</t>
  </si>
  <si>
    <t>Колпачок защитный A1080M0AAA</t>
  </si>
  <si>
    <t>для тумблерных переключателей</t>
  </si>
  <si>
    <t>Электрооборудование / Выключатели и кнопки / ползунковые</t>
  </si>
  <si>
    <t>003.110.001</t>
  </si>
  <si>
    <t>Переключатель T22200C</t>
  </si>
  <si>
    <t>двухпозиционный ползунковый переключатель</t>
  </si>
  <si>
    <t>003.110.002</t>
  </si>
  <si>
    <t>Переключатель T22208E</t>
  </si>
  <si>
    <t>двухпозиционный ползунковый переключатель для выбора питающего напряжения</t>
  </si>
  <si>
    <t>Электрооборудование / Выключатели и кнопки / безопасности</t>
  </si>
  <si>
    <t>003.101.001</t>
  </si>
  <si>
    <t>Выключатель C0320AA</t>
  </si>
  <si>
    <t>выключатель безопасности</t>
  </si>
  <si>
    <t>003.101.002</t>
  </si>
  <si>
    <t>Выключатель безопасности C0320BB</t>
  </si>
  <si>
    <t>защита при опрокидывании прибора</t>
  </si>
  <si>
    <t>003.101.003</t>
  </si>
  <si>
    <t>Выключатель безопасности KW3-02-K2</t>
  </si>
  <si>
    <t>16A 250Vac</t>
  </si>
  <si>
    <t>Электрооборудование / Вентиляторные колеса / тангенциальные</t>
  </si>
  <si>
    <t>001.004.012</t>
  </si>
  <si>
    <t>Колесо Q100x685R</t>
  </si>
  <si>
    <t>тангенциальное Ø100мм, длина 685мм</t>
  </si>
  <si>
    <t>001.004.018</t>
  </si>
  <si>
    <t>Колесо Q100x785R</t>
  </si>
  <si>
    <t>тангенциальное Ø100мм, длина 785мм</t>
  </si>
  <si>
    <t>001.004.024</t>
  </si>
  <si>
    <t>Колесо тангенциальное Q100x630R</t>
  </si>
  <si>
    <t>диаметр Ø100мм, длина 630мм</t>
  </si>
  <si>
    <t>001.004.038</t>
  </si>
  <si>
    <t>Колесо тангенциальное Q100x634R</t>
  </si>
  <si>
    <t>Ø100мм, длина 634мм</t>
  </si>
  <si>
    <t>001.004.048</t>
  </si>
  <si>
    <t>Колесо тангенциальное Q100x750L</t>
  </si>
  <si>
    <t>Ø100мм, длина 750мм</t>
  </si>
  <si>
    <t>001.004.047</t>
  </si>
  <si>
    <t>Колесо тангенциальное Q100x750L2</t>
  </si>
  <si>
    <t>001.004.015</t>
  </si>
  <si>
    <t>Колесо тангенциальное Q100x750R</t>
  </si>
  <si>
    <t>001.004.017</t>
  </si>
  <si>
    <t>Колесо тангенциальное Q100x780R</t>
  </si>
  <si>
    <t>Ø100мм, длина 780мм</t>
  </si>
  <si>
    <t>001.004.019</t>
  </si>
  <si>
    <t>Колесо тангенциальное Q100x835R</t>
  </si>
  <si>
    <t>Ø100мм, длина 835мм</t>
  </si>
  <si>
    <t>001.004.020</t>
  </si>
  <si>
    <t>Колесо тангенциальное Q100x985R</t>
  </si>
  <si>
    <t>диаметр Ø100мм, длина 985мм</t>
  </si>
  <si>
    <t>001.004.001</t>
  </si>
  <si>
    <t>Колесо тангенциальное Q110x780R</t>
  </si>
  <si>
    <t>Ø110мм, длина 780мм</t>
  </si>
  <si>
    <t>001.004.034</t>
  </si>
  <si>
    <t>Колесо тангенциальное Q133x780R</t>
  </si>
  <si>
    <t>Ø133мм, длина 780мм</t>
  </si>
  <si>
    <t>001.004.002</t>
  </si>
  <si>
    <t>Колесо тангенциальное Q90x560R</t>
  </si>
  <si>
    <t>диаметр Ø90мм, длина 560мм</t>
  </si>
  <si>
    <t>Электрооборудование / Нагревательные элементы, ТЭНы / трубчатые</t>
  </si>
  <si>
    <t>008.009.088</t>
  </si>
  <si>
    <t>Нагревательный элемент 1TNKOY132001</t>
  </si>
  <si>
    <t>трубчатый нагревательный элемент, мощностью 450Вт</t>
  </si>
  <si>
    <t>008.009.027</t>
  </si>
  <si>
    <t>Нагревательный элемент RK02</t>
  </si>
  <si>
    <t>1500Вт/220В. Нержавеющая сталь AISI304</t>
  </si>
  <si>
    <t>008.009.020</t>
  </si>
  <si>
    <t>Нагревательный элемент scat-ss0903-001</t>
  </si>
  <si>
    <t>трубчатый нагревательный элемент, мощностью 2000Вт</t>
  </si>
  <si>
    <t>008.009.021</t>
  </si>
  <si>
    <t>Нагревательный элемент scat-ss0903-002</t>
  </si>
  <si>
    <t>трубчатый нагревательный элемент, мощностью 2500Вт</t>
  </si>
  <si>
    <t>008.009.022x</t>
  </si>
  <si>
    <t>Нагревательный элемент scat-ss0903-003</t>
  </si>
  <si>
    <t>трубчатый нагревательный элемент, мощностью 3000Вт</t>
  </si>
  <si>
    <t>008.009.023</t>
  </si>
  <si>
    <t>Нагревательный элемент scat-ss0906</t>
  </si>
  <si>
    <t>трубчатый нагревательный элемент, мощностью 1500Вт</t>
  </si>
  <si>
    <t>008.009.013</t>
  </si>
  <si>
    <t>Нагревательный элемент scat-ss0909</t>
  </si>
  <si>
    <t>нагревательный элемент, мощностью 3000Вт</t>
  </si>
  <si>
    <t>008.009.012</t>
  </si>
  <si>
    <t>Нагревательный элемент scat-ss0913</t>
  </si>
  <si>
    <t>нагревательный элемент мощностью 2500Вт</t>
  </si>
  <si>
    <t>008.009.011</t>
  </si>
  <si>
    <t>Нагревательный элемент scat-ss0917</t>
  </si>
  <si>
    <t>нагревательный элемент 1500Вт</t>
  </si>
  <si>
    <t>008.009.014</t>
  </si>
  <si>
    <t>Нагревательный элемент scat-ss0922</t>
  </si>
  <si>
    <t>нагревательный элемент 1,5кВт</t>
  </si>
  <si>
    <t>008.009.041</t>
  </si>
  <si>
    <t>Нагревательный элемент ST0125</t>
  </si>
  <si>
    <t>Нагревательный элемент 700Вт/220В</t>
  </si>
  <si>
    <t>008.009.042</t>
  </si>
  <si>
    <t>Нагревательный элемент ST0126</t>
  </si>
  <si>
    <t>850Вт/220В</t>
  </si>
  <si>
    <t>008.009.036</t>
  </si>
  <si>
    <t>Нагревательный элемент ST0152</t>
  </si>
  <si>
    <t>3000Вт 220В/50Гц</t>
  </si>
  <si>
    <t>008.009.006</t>
  </si>
  <si>
    <t>Нагревательный элемент ST0718</t>
  </si>
  <si>
    <t>Нагревательный элемент 1500Вт</t>
  </si>
  <si>
    <t>008.009.007</t>
  </si>
  <si>
    <t>Нагревательный элемент ST0719</t>
  </si>
  <si>
    <t>Нагревательный элемент, мощность 3000Вт.</t>
  </si>
  <si>
    <t>008.009.024</t>
  </si>
  <si>
    <t>Нагревательный элемент ST0720-001</t>
  </si>
  <si>
    <t>4000Вт/220В. Нержавеющая сталь AISI304</t>
  </si>
  <si>
    <t>008.009.025</t>
  </si>
  <si>
    <t>Нагревательный элемент ST0720-002</t>
  </si>
  <si>
    <t>5000Вт/220В. Нержавеющая сталь AISI304</t>
  </si>
  <si>
    <t>008.009.022</t>
  </si>
  <si>
    <t>Нагревательный элемент ST0720-003</t>
  </si>
  <si>
    <t>3000Вт/220В. Нержавеющая сталь AISI304</t>
  </si>
  <si>
    <t>008.009.046</t>
  </si>
  <si>
    <t>Нагревательный элемент ST0751</t>
  </si>
  <si>
    <t>нагревательный элемент 3000Вт/220В</t>
  </si>
  <si>
    <t>008.009.040</t>
  </si>
  <si>
    <t>Нагревательный элемент ST0753-002</t>
  </si>
  <si>
    <t>нагревательный элемент 2500Вт/220В</t>
  </si>
  <si>
    <t>008.009.045</t>
  </si>
  <si>
    <t>Нагревательный элемент ST0758</t>
  </si>
  <si>
    <t>нагревательный элемент 1500Вт/220В</t>
  </si>
  <si>
    <t>008.009.034</t>
  </si>
  <si>
    <t>Нагревательный элемент ST0761</t>
  </si>
  <si>
    <t>Мощность 2450Вт/220В, материал трубки AISI304</t>
  </si>
  <si>
    <t>008.009.035</t>
  </si>
  <si>
    <t>Нагревательный элемент ST0762</t>
  </si>
  <si>
    <t>Мощность 1650Вт/220В, материал трубки AISI304</t>
  </si>
  <si>
    <t>008.018.001</t>
  </si>
  <si>
    <t>Нагревательный элемент st0801</t>
  </si>
  <si>
    <t>нагревательный элемент для стиральных машин, мощностью 1750Вт</t>
  </si>
  <si>
    <t>008.009.087</t>
  </si>
  <si>
    <t>ТЭН 1TNKOY131001</t>
  </si>
  <si>
    <t>трубчатый нагревательный элемент, мощностью 540Вт</t>
  </si>
  <si>
    <t>008.009.079</t>
  </si>
  <si>
    <t>ТЭН ST1142</t>
  </si>
  <si>
    <t>трубчатый, мощность 3000Вт/220В</t>
  </si>
  <si>
    <t>Электрооборудование / Нагревательные элементы, ТЭНы / тепловентиляторы</t>
  </si>
  <si>
    <t>120.005.001</t>
  </si>
  <si>
    <t>Aeroheat HV C3 TE1</t>
  </si>
  <si>
    <t>Однофазный тепловентилятор мощностью 3кВт</t>
  </si>
  <si>
    <t>120.005.002</t>
  </si>
  <si>
    <t>Aeroheat HV C5 TE1</t>
  </si>
  <si>
    <t>Однофазный тепловентилятор мощностью 5кВт</t>
  </si>
  <si>
    <t>120.005.003</t>
  </si>
  <si>
    <t>Aeroheat HV C6 TE2</t>
  </si>
  <si>
    <t>Трехфазный переносной тепловентилятор мощностью 6кВт</t>
  </si>
  <si>
    <t>120.005.004</t>
  </si>
  <si>
    <t>Aeroheat HV C9 TE2</t>
  </si>
  <si>
    <t>Трехфазный переносной тепловентилятор мощностью 9кВт</t>
  </si>
  <si>
    <t>120.004.001</t>
  </si>
  <si>
    <t>Aeroheat HV R3 TE1</t>
  </si>
  <si>
    <t>Однофазный тепловентилятор общей мощностью 3кВт</t>
  </si>
  <si>
    <t>120.004.002</t>
  </si>
  <si>
    <t>Aeroheat HV R5 TE1</t>
  </si>
  <si>
    <t>106.002.005</t>
  </si>
  <si>
    <t>ТВ 12/18 "Бархан"</t>
  </si>
  <si>
    <t>Трехфазный переносной тепловентилятор мощностью 12кВт</t>
  </si>
  <si>
    <t>106.002.006</t>
  </si>
  <si>
    <t>ТВ 15/18 "Бархан"</t>
  </si>
  <si>
    <t>Трехфазный переносной тепловентилятор мощностью 15кВт</t>
  </si>
  <si>
    <t>106.002.007</t>
  </si>
  <si>
    <t>ТВ 18/18 "Бархан"</t>
  </si>
  <si>
    <t>Трехфазный переносной тепловентилятор мощностью 18кВт</t>
  </si>
  <si>
    <t>106.001.002</t>
  </si>
  <si>
    <t>ТВ 3/5 "Бычок"</t>
  </si>
  <si>
    <t>Однофазная тепловая пушка мощностью 3кВт</t>
  </si>
  <si>
    <t>106.001.003</t>
  </si>
  <si>
    <t>ТВ 3/6 "Бархан"</t>
  </si>
  <si>
    <t>Однофазный переносной тепловентилятор мощность 3кВт</t>
  </si>
  <si>
    <t>106.002.009</t>
  </si>
  <si>
    <t>ТВ 30/30 "Бархан"</t>
  </si>
  <si>
    <t>Трехфазный переносной тепловентилятор мощностью 30кВт</t>
  </si>
  <si>
    <t>106.001.004</t>
  </si>
  <si>
    <t>ТВ 5/7 "Бархан"</t>
  </si>
  <si>
    <t>Однофазный переносной тепловентилятор мощность 4.5кВт</t>
  </si>
  <si>
    <t>106.002.001</t>
  </si>
  <si>
    <t>ТВ 6/12 "Бархан"</t>
  </si>
  <si>
    <t>106.002.002</t>
  </si>
  <si>
    <t>ТВ 9/12 "Бархан"</t>
  </si>
  <si>
    <t>106.002.003</t>
  </si>
  <si>
    <t>ТВ-6/12СТ "Бычок"</t>
  </si>
  <si>
    <t>Трехфазная тепловая пушка мощностью 6кВт</t>
  </si>
  <si>
    <t>106.002.004</t>
  </si>
  <si>
    <t>ТВ-9/12СТ "Бычок"</t>
  </si>
  <si>
    <t>Трехфазная тепловая пушка мощностью 9кВт</t>
  </si>
  <si>
    <t>106.001.001</t>
  </si>
  <si>
    <t>Тепловентилятор KR-2</t>
  </si>
  <si>
    <t>компактный, мощностью 1.5кВт</t>
  </si>
  <si>
    <t>106.013.016</t>
  </si>
  <si>
    <t>Трехфазный тепловентилятор ТВ 24/30 "Бархан"</t>
  </si>
  <si>
    <t>переносной, мощностью 24кВт</t>
  </si>
  <si>
    <t>Электрооборудование / Нагревательные элементы, ТЭНы / теплый пол</t>
  </si>
  <si>
    <t>113.022.003</t>
  </si>
  <si>
    <t>Теплый пол Neoclima NMB 1400/10</t>
  </si>
  <si>
    <t>Кабельные системы отопления помещений "теплый пол"</t>
  </si>
  <si>
    <t>113.022.005</t>
  </si>
  <si>
    <t>Теплый пол Neoclima NMB 1575/12</t>
  </si>
  <si>
    <t>кабельная система отопления для площади 12м²</t>
  </si>
  <si>
    <t>113.022.004</t>
  </si>
  <si>
    <t>Теплый пол Neoclima NMS 1420/9.5</t>
  </si>
  <si>
    <t>Кабельные системы отопления помещений "теплый пол" NMS 1420</t>
  </si>
  <si>
    <t>113.022.007</t>
  </si>
  <si>
    <t>Теплый пол Neoclima NMS 2300/15.3</t>
  </si>
  <si>
    <t>Электрооборудование / Нагревательные элементы, ТЭНы / cлюдяные</t>
  </si>
  <si>
    <t>008.008.001</t>
  </si>
  <si>
    <t>Нагреватель RC-350x50-2x1250</t>
  </si>
  <si>
    <t>Игольчатый электронагреватель</t>
  </si>
  <si>
    <t>008.008.028</t>
  </si>
  <si>
    <t>Нагреватель игольчатый RL-15T.2</t>
  </si>
  <si>
    <t>мощностью 2х1250Вт 220В</t>
  </si>
  <si>
    <t>008.008.021</t>
  </si>
  <si>
    <t>Нагреватель слюдяной 1HZA2A760-001</t>
  </si>
  <si>
    <t>008.008.022</t>
  </si>
  <si>
    <t>Нагреватель слюдяной 1HZA2A760-002</t>
  </si>
  <si>
    <t>мощностью 2х1500Вт 220В~</t>
  </si>
  <si>
    <t>008.008.023</t>
  </si>
  <si>
    <t>Нагреватель слюдяной 1HZA2A760-003</t>
  </si>
  <si>
    <t>с двумя спиралями по 750Вт</t>
  </si>
  <si>
    <t>008.008.024</t>
  </si>
  <si>
    <t>Нагреватель слюдяной 1HZA2A760-004</t>
  </si>
  <si>
    <t>мощностью 2х1000Вт 220В</t>
  </si>
  <si>
    <t>008.008.031</t>
  </si>
  <si>
    <t>Нагреватель слюдяной 1HZA2A761</t>
  </si>
  <si>
    <t>Слюдяной нагреватель, 2x900Вт</t>
  </si>
  <si>
    <t>008.008.011</t>
  </si>
  <si>
    <t>Нагреватель слюдяной HP-807</t>
  </si>
  <si>
    <t>нагреватель с открытой спиралью 800Вт</t>
  </si>
  <si>
    <t>Электрооборудование / Нагревательные элементы, ТЭНы / керамические + позисторные</t>
  </si>
  <si>
    <t>008.006.307</t>
  </si>
  <si>
    <t>Нагреватель керамический 1800Вт с вентилятором</t>
  </si>
  <si>
    <t>воздухопоток 160м³/ч, размеры 137x137x96.5</t>
  </si>
  <si>
    <t>008.006.305</t>
  </si>
  <si>
    <t>Нагревательный элемент MH-2150S</t>
  </si>
  <si>
    <t>оребренный, номинальная мощность 1.5кВт</t>
  </si>
  <si>
    <t>008.017.001</t>
  </si>
  <si>
    <t>Нагревательный элемент PTC 706</t>
  </si>
  <si>
    <t>мощность 80Вт 220В</t>
  </si>
  <si>
    <t>008.006.306</t>
  </si>
  <si>
    <t>Позисторный нагреватель MZFR-J-1500W-220V</t>
  </si>
  <si>
    <t>мощность 2×750Вт, размеры 96x88x15</t>
  </si>
  <si>
    <t>008.006.303</t>
  </si>
  <si>
    <t>Полупроводниковый нагреватель MZFR-J-1800W-220V</t>
  </si>
  <si>
    <t>мощность 2×900Вт, размеры 96x88x15</t>
  </si>
  <si>
    <t>Электрооборудование / Нагревательные элементы, ТЭНы / для испарителей</t>
  </si>
  <si>
    <t>008.002.011</t>
  </si>
  <si>
    <t>Нагревательный элемент 001 ODL 230V 900W</t>
  </si>
  <si>
    <t>Нержавеющая сталь AISI321</t>
  </si>
  <si>
    <t>008.002.001</t>
  </si>
  <si>
    <t>Нагревательный элемент 001-1 ODL 220V 500W</t>
  </si>
  <si>
    <t>008.002.002</t>
  </si>
  <si>
    <t>Нагревательный элемент 001-2 ODL 220V 440W</t>
  </si>
  <si>
    <t>Нержавеющая сталь AISI304</t>
  </si>
  <si>
    <t>008.002.012</t>
  </si>
  <si>
    <t>Нагревательный элемент 002 ODL 230V 1200W</t>
  </si>
  <si>
    <t>008.002.003</t>
  </si>
  <si>
    <t>Нагревательный элемент 002-1 ODL 220V 550W</t>
  </si>
  <si>
    <t>008.002.004</t>
  </si>
  <si>
    <t>Нагревательный элемент 002-2 ODL 220V 600W</t>
  </si>
  <si>
    <t>008.002.013</t>
  </si>
  <si>
    <t>Нагревательный элемент 003 ODL 230V 1200W</t>
  </si>
  <si>
    <t>008.002.005</t>
  </si>
  <si>
    <t>Нагревательный элемент 003-1 ODL 220V 1800W</t>
  </si>
  <si>
    <t>008.002.006</t>
  </si>
  <si>
    <t>Нагревательный элемент 003-2 ODL 220V 1400W</t>
  </si>
  <si>
    <t>008.002.007</t>
  </si>
  <si>
    <t>Нагревательный элемент 003-3 ODL 220V 1000W</t>
  </si>
  <si>
    <t>008.002.014</t>
  </si>
  <si>
    <t>Нагревательный элемент 004 ODL 230V 1600W</t>
  </si>
  <si>
    <t>008.002.009</t>
  </si>
  <si>
    <t>Нагревательный элемент 005 ODL 230V 575W</t>
  </si>
  <si>
    <t>008.002.015</t>
  </si>
  <si>
    <t>Нагревательный элемент 005 ODL 230V 900W</t>
  </si>
  <si>
    <t>008.002.016</t>
  </si>
  <si>
    <t>Нагревательный элемент 006 ODL 230V 1200W</t>
  </si>
  <si>
    <t>008.002.017</t>
  </si>
  <si>
    <t>Нагревательный элемент 007 ODL 230V 1200W</t>
  </si>
  <si>
    <t>008.002.018</t>
  </si>
  <si>
    <t>Нагревательный элемент 008 ODL 230V 1600W</t>
  </si>
  <si>
    <t>Электрооборудование / Нагревательные элементы, ТЭНы / алюминиевые</t>
  </si>
  <si>
    <t>008.005.031</t>
  </si>
  <si>
    <t>Нагревательный элемент AL1001</t>
  </si>
  <si>
    <t>алюминиевый, 1150 мм, 2000Вт</t>
  </si>
  <si>
    <t>008.005.027</t>
  </si>
  <si>
    <t>Нагревательный элемент AL1003-003</t>
  </si>
  <si>
    <t>алюминиевый, 305 мм, 500Вт</t>
  </si>
  <si>
    <t>008.005.003</t>
  </si>
  <si>
    <t>Нагревательный элемент AL1021-002</t>
  </si>
  <si>
    <t>алюминиевый, 510мм, 1500Вт</t>
  </si>
  <si>
    <t>008.005.001</t>
  </si>
  <si>
    <t>Нагревательный элемент AL1021-003</t>
  </si>
  <si>
    <t>алюминиевый нагревательный элемент, 360мм, 1000Вт</t>
  </si>
  <si>
    <t>Электрооборудование / Нагревательные элементы, ТЭНы / оребренные</t>
  </si>
  <si>
    <t>008.001.001</t>
  </si>
  <si>
    <t>Нагревательный элемент 1TAK8X854</t>
  </si>
  <si>
    <t>мощностью 1500Вт, оребренный</t>
  </si>
  <si>
    <t>008.001.003</t>
  </si>
  <si>
    <t>Нагревательный элемент S-образный</t>
  </si>
  <si>
    <t>оребренный нагревательный элемент, мощностью 1200Вт</t>
  </si>
  <si>
    <t>008.001.010</t>
  </si>
  <si>
    <t>Нагревательный элемент SCAT-SS0101-001</t>
  </si>
  <si>
    <t>мощностью 2000Вт, оребренный</t>
  </si>
  <si>
    <t>008.001.011</t>
  </si>
  <si>
    <t>Нагревательный элемент SCAT-SS0101-002</t>
  </si>
  <si>
    <t>мощностью 3000Вт, оребренный</t>
  </si>
  <si>
    <t>008.001.012</t>
  </si>
  <si>
    <t>Нагревательный элемент SCAT-SS0101-003</t>
  </si>
  <si>
    <t>мощностью 4000Вт, оребренный</t>
  </si>
  <si>
    <t>008.009.101</t>
  </si>
  <si>
    <t>Нагревательный элемент SCAT-SS0924-002</t>
  </si>
  <si>
    <t>008.009.100</t>
  </si>
  <si>
    <t>Нагревательный элемент SCAT-SS0924-003</t>
  </si>
  <si>
    <t>мощностью 5000Вт, оребренный</t>
  </si>
  <si>
    <t>Электрооборудование / Нагревательные элементы, ТЭНы / для водонагревателей</t>
  </si>
  <si>
    <t>008.003.001</t>
  </si>
  <si>
    <t>Нагревательный элемент CU0902 1500Вт/220В</t>
  </si>
  <si>
    <t>для водонагревателей медный</t>
  </si>
  <si>
    <t>008.003.010</t>
  </si>
  <si>
    <t>Нагревательный элемент RT 2000Вт/220В c термостатом RTM 300</t>
  </si>
  <si>
    <t>для водонагревателей, материал трубки - медь</t>
  </si>
  <si>
    <t>008.003.011</t>
  </si>
  <si>
    <t>Нагревательный элемент RT 4000Вт/230В c термостатом RTS 3 300</t>
  </si>
  <si>
    <t>008.001.005</t>
  </si>
  <si>
    <t>ТЭНБ 24-2,3-6,5/2*2,0-J-220</t>
  </si>
  <si>
    <t>блочный нагреватель для нагрева воды или масла</t>
  </si>
  <si>
    <t>Электрооборудование / Нагревательные элементы, ТЭНы / для конвектора</t>
  </si>
  <si>
    <t>008.005.013</t>
  </si>
  <si>
    <t>Нагревательный элемент GC0330103</t>
  </si>
  <si>
    <t>оребренный нагревательный элемент 1500Вт для конвекторов</t>
  </si>
  <si>
    <t>Электрооборудование / Нагревательные элементы, ТЭНы / из нержавейки</t>
  </si>
  <si>
    <t>Электрооборудование / Нагревательные элементы, ТЭНы / для духовки</t>
  </si>
  <si>
    <t>008.009.080</t>
  </si>
  <si>
    <t>Нагревательный элемент ST0780</t>
  </si>
  <si>
    <t>Нагревательный элемент для электропечей 1200Вт/220В</t>
  </si>
  <si>
    <t>008.009.081</t>
  </si>
  <si>
    <t>Нагревательный элемент ST0781</t>
  </si>
  <si>
    <t>Нагревательный элемент для электропечей 800Вт/220В</t>
  </si>
  <si>
    <t>Электрооборудование / Нагревательные элементы, ТЭНы / для тепловентиляторов</t>
  </si>
  <si>
    <t>Электрооборудование / Нагревательные элементы, ТЭНы / спиральные</t>
  </si>
  <si>
    <t>008.009.086</t>
  </si>
  <si>
    <t>ТЭН Россиянка</t>
  </si>
  <si>
    <t>нагревательный элемент 1,1кВт для электроплиты Россиянка</t>
  </si>
  <si>
    <t>Электрооборудование / Нагревательные элементы, ТЭНы / круглые</t>
  </si>
  <si>
    <t>Электрооборудование / Вентиляторы / тангенциальные</t>
  </si>
  <si>
    <t>011.003.029</t>
  </si>
  <si>
    <t>Вентилятор тангенциальный  JED-04029A12Q</t>
  </si>
  <si>
    <t>колесо Ø40х290мм. Питание 12Vdc</t>
  </si>
  <si>
    <t>011.001.001</t>
  </si>
  <si>
    <t>Вентилятор тангенциальный JE-03009A23</t>
  </si>
  <si>
    <t>тангенциальный вентилятор Ø30мм</t>
  </si>
  <si>
    <t>011.001.004</t>
  </si>
  <si>
    <t>Вентилятор тангенциальный JE-03029A23-3B</t>
  </si>
  <si>
    <t>011.001.011</t>
  </si>
  <si>
    <t>Вентилятор тангенциальный JE-04009A23</t>
  </si>
  <si>
    <t>тангенциальный вентилятор Ø40мм</t>
  </si>
  <si>
    <t>011.001.014</t>
  </si>
  <si>
    <t>Вентилятор тангенциальный JE-04029A23-3B</t>
  </si>
  <si>
    <t>230В~. Рабочее колесо  Ø40х290мм</t>
  </si>
  <si>
    <t>011.001.021</t>
  </si>
  <si>
    <t>Вентилятор тангенциальный JE-04309A23</t>
  </si>
  <si>
    <t>220В~, производительность 54м³/час</t>
  </si>
  <si>
    <t>011.001.031</t>
  </si>
  <si>
    <t>Вентилятор тангенциальный JE-05009A23</t>
  </si>
  <si>
    <t>тангенциальный вентилятор Ø50мм</t>
  </si>
  <si>
    <t>011.001.043</t>
  </si>
  <si>
    <t>Вентилятор тангенциальный JE-06018A23L-3B</t>
  </si>
  <si>
    <t>~230Vac, производительность 138м³/час</t>
  </si>
  <si>
    <t>011.001.046</t>
  </si>
  <si>
    <t>Вентилятор тангенциальный JE-06030A22-S</t>
  </si>
  <si>
    <t>220В~. Рабочее колесо Ø60x300мм</t>
  </si>
  <si>
    <t>011.001.050</t>
  </si>
  <si>
    <t>Вентилятор тангенциальный JE-06030B22-S</t>
  </si>
  <si>
    <t>011.001.053</t>
  </si>
  <si>
    <t>Вентилятор тангенциальный JE-06512A23</t>
  </si>
  <si>
    <t>тангенциальный вентилятор Ø65мм</t>
  </si>
  <si>
    <t>011.001.041</t>
  </si>
  <si>
    <t>Вентилятор тангенциальный JE-C06024A22-S</t>
  </si>
  <si>
    <t>тангенциальный вентилятор, ø60мм</t>
  </si>
  <si>
    <t>011.001.047</t>
  </si>
  <si>
    <t>Вентилятор тангенциальный JE-C06036A22-S</t>
  </si>
  <si>
    <t>220В~. Рабочее колесо Ø60x360мм</t>
  </si>
  <si>
    <t>011.002.011</t>
  </si>
  <si>
    <t>Вентилятор тангенциальный JEC-09031B22L</t>
  </si>
  <si>
    <t>тангенциальный вентилятор Ø90мм</t>
  </si>
  <si>
    <t>011.002.021</t>
  </si>
  <si>
    <t>Вентилятор тангенциальный JEC-11044B22-3B</t>
  </si>
  <si>
    <t>тангенциальный вентилятор Ø110мм</t>
  </si>
  <si>
    <t>011.002.045</t>
  </si>
  <si>
    <t>Вентилятор тангенциальный JEC-150100A23-3B</t>
  </si>
  <si>
    <t>тангенциальный вентилятор Ø150мм</t>
  </si>
  <si>
    <t>011.002.042</t>
  </si>
  <si>
    <t>Вентилятор тангенциальный JEC-15063A23</t>
  </si>
  <si>
    <t>011.003.001</t>
  </si>
  <si>
    <t>Вентилятор тангенциальный JED-02509A12</t>
  </si>
  <si>
    <t>Номинальное напряжение 12Vdc. Рабочее колесо Ø25х90мм</t>
  </si>
  <si>
    <t>011.003.021</t>
  </si>
  <si>
    <t>Вентилятор тангенциальный JED-04009A12</t>
  </si>
  <si>
    <t>тангенциальный вентилятор Ø40мм постоянного тока</t>
  </si>
  <si>
    <t>011.003.027</t>
  </si>
  <si>
    <t>Вентилятор тангенциальный JED-04029A12-3B</t>
  </si>
  <si>
    <t>12Vdc. Рабочее колесо Ø40х290мм</t>
  </si>
  <si>
    <t>011.003.042</t>
  </si>
  <si>
    <t>Вентилятор тангенциальный JED-04335A24</t>
  </si>
  <si>
    <t>тангенциальный вентилятор Ø43мм постоянного тока</t>
  </si>
  <si>
    <t>011.003.073</t>
  </si>
  <si>
    <t>Вентилятор тангенциальный JED-05019A12</t>
  </si>
  <si>
    <t>тангенциальный вентилятор Ø50мм постоянного тока</t>
  </si>
  <si>
    <t>011.003.062</t>
  </si>
  <si>
    <t>Вентилятор тангенциальный JED-06012A24</t>
  </si>
  <si>
    <t>тангенциальный вентилятор Ø60мм</t>
  </si>
  <si>
    <t>011.004.003</t>
  </si>
  <si>
    <t>Вентилятор тангенциальный JFC-09031B23H-3B</t>
  </si>
  <si>
    <t>220В~. Рабочее колесо Ø90x310мм</t>
  </si>
  <si>
    <t>011.004.007</t>
  </si>
  <si>
    <t>Вентилятор тангенциальный JFC-09088B23M</t>
  </si>
  <si>
    <t>воздухопоток 1080м³/час, ширина потока 880мм</t>
  </si>
  <si>
    <t>011.005.001</t>
  </si>
  <si>
    <t>Вентилятор тангенциальный JH-05009A23</t>
  </si>
  <si>
    <t>011.006.013</t>
  </si>
  <si>
    <t>Вентилятор тангенциальный JHD-02809A12</t>
  </si>
  <si>
    <t>тангенциальный вентилятор Ø28мм</t>
  </si>
  <si>
    <t>011.011.001</t>
  </si>
  <si>
    <t>Вентилятор тангенциальный JQ-603030-22S</t>
  </si>
  <si>
    <t>сдвоенный Ø60мм</t>
  </si>
  <si>
    <t>011.012.001</t>
  </si>
  <si>
    <t>Вентилятор тангенциальный JQF-06024A22-S</t>
  </si>
  <si>
    <t>220В~. Рабочее колесо Ø60х240мм</t>
  </si>
  <si>
    <t>011.012.003</t>
  </si>
  <si>
    <t>Вентилятор тангенциальный JQF-06030A22-S</t>
  </si>
  <si>
    <t>220В~. Рабочее колесо Ø60х300мм</t>
  </si>
  <si>
    <t>011.012.004</t>
  </si>
  <si>
    <t>Вентилятор тангенциальный JQF-06030B22-S</t>
  </si>
  <si>
    <t>220В~. Рабочее колесо  Ø60х300мм</t>
  </si>
  <si>
    <t>011.012.002</t>
  </si>
  <si>
    <t>Вентилятор тангенциальный JQF-06036A22-S</t>
  </si>
  <si>
    <t>011.012.007</t>
  </si>
  <si>
    <t>Вентилятор тангенциальный JQF-06536A22-S</t>
  </si>
  <si>
    <t>220В~. Рабочее колесо Ø65x360мм</t>
  </si>
  <si>
    <t>011.007.001</t>
  </si>
  <si>
    <t>Вентилятор тангенциальный JSD-03009A12</t>
  </si>
  <si>
    <t>011.007.007</t>
  </si>
  <si>
    <t>Вентилятор тангенциальный JSD-03029A12Z-3B</t>
  </si>
  <si>
    <t>011.008.001</t>
  </si>
  <si>
    <t>Вентилятор тангенциальный JVC-06030A22</t>
  </si>
  <si>
    <t>011.010.001</t>
  </si>
  <si>
    <t>Вентилятор тангенциальный JVD-02509A12</t>
  </si>
  <si>
    <t>тангенциальный вентилятор Ø25мм</t>
  </si>
  <si>
    <t>011.002.001</t>
  </si>
  <si>
    <t>Вентиляторы тангенциальные JEC-06030A22</t>
  </si>
  <si>
    <t>011.003.011</t>
  </si>
  <si>
    <t>Тангенциальный вентилятор JED-03009A12</t>
  </si>
  <si>
    <t>тангенциальный вентилятор Ø30мм постоянного тока</t>
  </si>
  <si>
    <t>011.003.041</t>
  </si>
  <si>
    <t>Тангенциальный вентилятор JED-04335A12</t>
  </si>
  <si>
    <t>011.004.005</t>
  </si>
  <si>
    <t>Тангенциальный вентилятор JFC-09063A24</t>
  </si>
  <si>
    <t>011.006.001</t>
  </si>
  <si>
    <t>Тангенциальный вентилятор JHD-03009A12L</t>
  </si>
  <si>
    <t>12Vdc. Рабочее колесо Ø30х90мм</t>
  </si>
  <si>
    <t>Электрооборудование / Вентиляторы / батутные</t>
  </si>
  <si>
    <t>011.019.005</t>
  </si>
  <si>
    <t>Вентилятор батутный ВБСН-4.1У 1.1</t>
  </si>
  <si>
    <t>однофазный, производительность 2100м³/ч</t>
  </si>
  <si>
    <t>011.019.001</t>
  </si>
  <si>
    <t>Вентилятор батутный ВР-3,15 БУ 1.1 узкий</t>
  </si>
  <si>
    <t>однофазный, производительность 1000м³/ч</t>
  </si>
  <si>
    <t>Электрооборудование / Вентиляторы / осевые</t>
  </si>
  <si>
    <t>013.001.032</t>
  </si>
  <si>
    <t>Вентилятор осевой R09E-31530P-4M</t>
  </si>
  <si>
    <t>Ø315мм, 220В, 1350об/мин, нагнетающий</t>
  </si>
  <si>
    <t>011.016.321</t>
  </si>
  <si>
    <t>Вентилятор осевой YWF2S-200B5DI</t>
  </si>
  <si>
    <t>Ø200мм, 220В, 2550 об/мин, нагнетающий</t>
  </si>
  <si>
    <t>011.016.342</t>
  </si>
  <si>
    <t>Вентилятор осевой YWF2S-250B5DII</t>
  </si>
  <si>
    <t>Ø250мм, 220В, 2480об/мин, нагнетающий</t>
  </si>
  <si>
    <t>011.016.502</t>
  </si>
  <si>
    <t>Вентилятор осевой YWF2S-250B7DII</t>
  </si>
  <si>
    <t>Ø250мм, 220В, 2400об/мин, нагнетающий</t>
  </si>
  <si>
    <t>011.016.323</t>
  </si>
  <si>
    <t>Вентилятор осевой YWF2S-300B5DI</t>
  </si>
  <si>
    <t>Ø300мм, 220В, 2400об/мин, нагнетающий</t>
  </si>
  <si>
    <t>011.016.343</t>
  </si>
  <si>
    <t>Вентилятор осевой YWF2S-300B5DII</t>
  </si>
  <si>
    <t>011.016.401</t>
  </si>
  <si>
    <t>Вентилятор осевой YWF2T-200B5DI</t>
  </si>
  <si>
    <t>Ø200мм, 380В, 2460об/мин, нагнетающий</t>
  </si>
  <si>
    <t>011.016.402</t>
  </si>
  <si>
    <t>Вентилятор осевой YWF2T-250B5DI</t>
  </si>
  <si>
    <t>Ø250мм, 380В, 2550об/мин, нагнетающий</t>
  </si>
  <si>
    <t>011.016.403</t>
  </si>
  <si>
    <t>Вентилятор осевой YWF2T-300B5DI</t>
  </si>
  <si>
    <t>Ø300мм, 380В, 2550об/мин, нагнетающий</t>
  </si>
  <si>
    <t>011.016.001</t>
  </si>
  <si>
    <t>Вентилятор осевой YWF4S-200B5DI</t>
  </si>
  <si>
    <t>Ø200мм, 220В, 1400об/мин, нагнетающий</t>
  </si>
  <si>
    <t>011.016.002</t>
  </si>
  <si>
    <t>Вентилятор осевой YWF4S-250B5DI</t>
  </si>
  <si>
    <t>Ø250мм, 220В, 1400об/мин, нагнетающий</t>
  </si>
  <si>
    <t>011.016.042</t>
  </si>
  <si>
    <t>Вентилятор осевой YWF4S-250S5DI</t>
  </si>
  <si>
    <t>Ø250мм, 220В/50Гц, 1400об/мин, всасывающий</t>
  </si>
  <si>
    <t>011.016.003</t>
  </si>
  <si>
    <t>Вентилятор осевой YWF4S-300B5DI</t>
  </si>
  <si>
    <t>Ø300мм, 220В, 1350об/мин, нагнетающий</t>
  </si>
  <si>
    <t>011.016.043</t>
  </si>
  <si>
    <t>Вентилятор осевой YWF4S-300S5DI</t>
  </si>
  <si>
    <t>Ø300мм, 220В/50Гц, 1350об/мин, всасывающий</t>
  </si>
  <si>
    <t>011.016.024</t>
  </si>
  <si>
    <t>Вентилятор осевой YWF4S-315B5DII</t>
  </si>
  <si>
    <t>Ø315мм, 220В, 1380об/мин, нагнетающий</t>
  </si>
  <si>
    <t>011.016.961</t>
  </si>
  <si>
    <t>Вентилятор осевой YWF4S-315B5DIIA11</t>
  </si>
  <si>
    <t>011.016.005</t>
  </si>
  <si>
    <t>Вентилятор осевой YWF4S-330B5DI</t>
  </si>
  <si>
    <t>Ø330мм, 220В, 1350об/мин, нагнетающий</t>
  </si>
  <si>
    <t>011.016.006</t>
  </si>
  <si>
    <t>Вентилятор осевой YWF4S-350B5DI</t>
  </si>
  <si>
    <t>Ø350мм, 220В, 1380об/мин, нагнетающий</t>
  </si>
  <si>
    <t>011.016.046</t>
  </si>
  <si>
    <t>Вентилятор осевой YWF4S-350S5DI</t>
  </si>
  <si>
    <t>Ø350мм, 220В, 1380об/мин, всасывающий</t>
  </si>
  <si>
    <t>011.016.007</t>
  </si>
  <si>
    <t>Вентилятор осевой YWF4S-380B5DI</t>
  </si>
  <si>
    <t>Ø380мм, 220В, 1350об/мин, нагнетающий</t>
  </si>
  <si>
    <t>011.017.068</t>
  </si>
  <si>
    <t>Вентилятор осевой YWF4S-400B5CII</t>
  </si>
  <si>
    <t>Ø400мм, 220В, 1350об/мин, нагнетающий</t>
  </si>
  <si>
    <t>011.016.008</t>
  </si>
  <si>
    <t>Вентилятор осевой YWF4S-400B5DI</t>
  </si>
  <si>
    <t>Ø400мм, 220В/50Гц, 1350об/мин, нагнетающий</t>
  </si>
  <si>
    <t>011.016.028</t>
  </si>
  <si>
    <t>Вентилятор осевой YWF4S-400B5DII</t>
  </si>
  <si>
    <t>011.016.048</t>
  </si>
  <si>
    <t>Вентилятор осевой YWF4S-400S5DI</t>
  </si>
  <si>
    <t>Ø400мм, 220В/50Гц, 1350об/мин, всасывающий</t>
  </si>
  <si>
    <t>011.016.049</t>
  </si>
  <si>
    <t>Вентилятор осевой YWF4S-420S5DI</t>
  </si>
  <si>
    <t>Ø420мм, 220В, 1350об/мин, всасывающий</t>
  </si>
  <si>
    <t>011.016.010</t>
  </si>
  <si>
    <t>Вентилятор осевой YWF4S-450B5DI</t>
  </si>
  <si>
    <t>Ø450мм, 220В/50Гц, 1350об/мин, нагнетающий</t>
  </si>
  <si>
    <t>011.016.030</t>
  </si>
  <si>
    <t>Вентилятор осевой YWF4S-450B5DII</t>
  </si>
  <si>
    <t>Ø450мм, 220В, 1350об/мин, нагнетающий</t>
  </si>
  <si>
    <t>011.016.050</t>
  </si>
  <si>
    <t>Вентилятор осевой YWF4S-450S5DI</t>
  </si>
  <si>
    <t>Ø450мм, 220В, 1350об/мин, всасывающий</t>
  </si>
  <si>
    <t>011.016.210</t>
  </si>
  <si>
    <t>Вентилятор осевой YWF4S-450S7DI</t>
  </si>
  <si>
    <t>Ø450мм, 220В, 1340об/мин, всасывающий</t>
  </si>
  <si>
    <t>011.016.011</t>
  </si>
  <si>
    <t>Вентилятор осевой YWF4S-500B5DI</t>
  </si>
  <si>
    <t>Ø500мм, 220В, 1320об/мин, нагнетающий</t>
  </si>
  <si>
    <t>011.016.051</t>
  </si>
  <si>
    <t>Вентилятор осевой YWF4S-500S5DI</t>
  </si>
  <si>
    <t>Ø500мм, 220В, 1320об/мин, всасывающий</t>
  </si>
  <si>
    <t>011.016.012</t>
  </si>
  <si>
    <t>Вентилятор осевой YWF4S-550B5DI</t>
  </si>
  <si>
    <t>Ø550мм, 220В, 1320об/мин, нагнетающий</t>
  </si>
  <si>
    <t>011.016.033</t>
  </si>
  <si>
    <t>Вентилятор осевой YWF4S-600B5DII</t>
  </si>
  <si>
    <t>Ø600мм, 220В, 1380об/мин, нагнетающий</t>
  </si>
  <si>
    <t>011.016.073</t>
  </si>
  <si>
    <t>Вентилятор осевой YWF4S-600S5DII</t>
  </si>
  <si>
    <t>Ø600мм, 220В, 1380об/мин, всасывающий</t>
  </si>
  <si>
    <t>011.016.014</t>
  </si>
  <si>
    <t>Вентилятор осевой YWF4S-630B5DI</t>
  </si>
  <si>
    <t>Ø630мм, 220В/50Гц, 1350об/мин, нагнетающий</t>
  </si>
  <si>
    <t>011.016.034</t>
  </si>
  <si>
    <t>Вентилятор осевой YWF4S-630B5DII</t>
  </si>
  <si>
    <t>Ø630мм, 220В, 1350об/мин, нагнетающий</t>
  </si>
  <si>
    <t>011.016.054</t>
  </si>
  <si>
    <t>Вентилятор осевой YWF4S-630S5DI</t>
  </si>
  <si>
    <t>Ø630мм, 220В/50Гц, 1350об/мин, всасывающий</t>
  </si>
  <si>
    <t>011.016.074</t>
  </si>
  <si>
    <t>Вентилятор осевой YWF4S-630S5DII</t>
  </si>
  <si>
    <t>Ø630мм, 220В, 1360об/мин, всасывающий</t>
  </si>
  <si>
    <t>011.016.082</t>
  </si>
  <si>
    <t>Вентилятор осевой YWF4T-250B5DI</t>
  </si>
  <si>
    <t>Ø250мм, 380В, 1400об/мин, нагнетающий</t>
  </si>
  <si>
    <t>011.016.083</t>
  </si>
  <si>
    <t>Вентилятор осевой YWF4T-300B5DI</t>
  </si>
  <si>
    <t>Ø300мм, 380В, 1380об/мин, нагнетающий</t>
  </si>
  <si>
    <t>011.016.084</t>
  </si>
  <si>
    <t>Вентилятор осевой YWF4T-315B5DI</t>
  </si>
  <si>
    <t>Ø315мм, 380В, 1390об/мин, нагнетающий</t>
  </si>
  <si>
    <t>011.016.085</t>
  </si>
  <si>
    <t>Вентилятор осевой YWF4T-330B5DI</t>
  </si>
  <si>
    <t>Ø330мм, 380В, 1360об/мин, нагнетающий</t>
  </si>
  <si>
    <t>011.016.086</t>
  </si>
  <si>
    <t>Вентилятор осевой YWF4T-350B5DI</t>
  </si>
  <si>
    <t>Ø350мм, 380В, 1400об/мин, нагнетающий</t>
  </si>
  <si>
    <t>011.016.087</t>
  </si>
  <si>
    <t>Вентилятор осевой YWF4T-380B5DI</t>
  </si>
  <si>
    <t>Ø380мм, 380В, 1360об/мин, нагнетающий</t>
  </si>
  <si>
    <t>011.016.089</t>
  </si>
  <si>
    <t>Вентилятор осевой YWF4T-420B5DI</t>
  </si>
  <si>
    <t>Ø420мм, 380В, 1360об/мин, нагнетающий</t>
  </si>
  <si>
    <t>011.016.130</t>
  </si>
  <si>
    <t>Вентилятор осевой YWF4T-450S5DI</t>
  </si>
  <si>
    <t>Ø450мм, 380В, 1350об/мин, всасывающий</t>
  </si>
  <si>
    <t>011.016.091</t>
  </si>
  <si>
    <t>Вентилятор осевой YWF4T-500B5DI</t>
  </si>
  <si>
    <t>Ø500мм, 380В, 1350об/мин, нагнетающий</t>
  </si>
  <si>
    <t>011.016.092</t>
  </si>
  <si>
    <t>Вентилятор осевой YWF4T-550B5DI</t>
  </si>
  <si>
    <t>Ø550мм, 380В, 1330об/мин, нагнетающий</t>
  </si>
  <si>
    <t>011.016.114</t>
  </si>
  <si>
    <t>Вентилятор осевой YWF4T-630B5DII</t>
  </si>
  <si>
    <t>Ø630мм, 380В, 1350об/мин, нагнетающий</t>
  </si>
  <si>
    <t>011.016.134</t>
  </si>
  <si>
    <t>Вентилятор осевой YWF4T-630S5DI</t>
  </si>
  <si>
    <t>Ø630мм, 380В, 1350об/мин, всасывающий</t>
  </si>
  <si>
    <t>011.016.154</t>
  </si>
  <si>
    <t>Вентилятор осевой YWF4T-630S5DII</t>
  </si>
  <si>
    <t>011.016.686</t>
  </si>
  <si>
    <t>Вентилятор осевой YWF6S-350S5DI</t>
  </si>
  <si>
    <t>Ø350мм, 220В, 950об/мин, всасывающий</t>
  </si>
  <si>
    <t>011.016.688</t>
  </si>
  <si>
    <t>Вентилятор осевой YWF6S-400S5DI</t>
  </si>
  <si>
    <t>Ø400мм, 220В, 920об/мин, всасывающий</t>
  </si>
  <si>
    <t>011.016.690</t>
  </si>
  <si>
    <t>Вентилятор осевой YWF6S-450S5DI</t>
  </si>
  <si>
    <t>Ø450мм, 220В, 920об/мин, всасывающий</t>
  </si>
  <si>
    <t>011.016.691</t>
  </si>
  <si>
    <t>Вентилятор осевой YWF6S-500S5DI</t>
  </si>
  <si>
    <t>Ø500мм, 220В, 920об/мин, всасывающий</t>
  </si>
  <si>
    <t>011.016.692</t>
  </si>
  <si>
    <t>Вентилятор осевой YWF6S-550S5DI</t>
  </si>
  <si>
    <t>Ø550мм, 220В, 910об/мин, всасывающий</t>
  </si>
  <si>
    <t>011.016.693</t>
  </si>
  <si>
    <t>Вентилятор осевой YWF6S-600S5DI</t>
  </si>
  <si>
    <t>Ø600мм, 220В, 910об/мин, всасывающий</t>
  </si>
  <si>
    <t>011.016.786</t>
  </si>
  <si>
    <t>Вентилятор осевой YWF6T-350S5DII</t>
  </si>
  <si>
    <t>Ø350мм, 380В, 940об/мин, всасывающий</t>
  </si>
  <si>
    <t>011.016.768</t>
  </si>
  <si>
    <t>Вентилятор осевой YWF6T-400S5DI</t>
  </si>
  <si>
    <t>Ø400мм, 380В, 920об/мин, всасывающий</t>
  </si>
  <si>
    <t>011.016.770</t>
  </si>
  <si>
    <t>Вентилятор осевой YWF6T-450S5DI</t>
  </si>
  <si>
    <t>Ø450мм, 380В, 920об/мин, всасывающий</t>
  </si>
  <si>
    <t>011.016.771</t>
  </si>
  <si>
    <t>Вентилятор осевой YWF6T-500S5DI</t>
  </si>
  <si>
    <t>Ø500мм, 380В, 920об/мин, всасывающий</t>
  </si>
  <si>
    <t>011.016.772</t>
  </si>
  <si>
    <t>Вентилятор осевой YWF6T-550S5DI</t>
  </si>
  <si>
    <t>Ø550мм, 380В, 900об/мин, всасывающий</t>
  </si>
  <si>
    <t>011.016.773</t>
  </si>
  <si>
    <t>Вентилятор осевой YWF6T-600S5DI</t>
  </si>
  <si>
    <t>Ø600мм, 380В, 920об/мин, всасывающий</t>
  </si>
  <si>
    <t>011.016.915</t>
  </si>
  <si>
    <t>Вентилятор осевой YWF6T-710B7DII</t>
  </si>
  <si>
    <t>Ø710мм, 380В, 910об/мин, нагнетающий</t>
  </si>
  <si>
    <t>011.101.003</t>
  </si>
  <si>
    <t>Осевой вентилятор ВО 300-4Е (220В)</t>
  </si>
  <si>
    <t>Электрооборудование / Вентиляторы / компактные</t>
  </si>
  <si>
    <t>011.020.002</t>
  </si>
  <si>
    <t>Осевой вентилятор F2E-120B-230</t>
  </si>
  <si>
    <t>воздухопоток 84 м³/ч, 230В 50Гц</t>
  </si>
  <si>
    <t>011.020.001</t>
  </si>
  <si>
    <t>Осевой вентилятор F2E-80B-230</t>
  </si>
  <si>
    <t>воздухопоток 49 м³/ч, 230В 50Гц</t>
  </si>
  <si>
    <t>Электрооборудование / Вентиляторы / радиальные (центробежные)</t>
  </si>
  <si>
    <t>011.102.010</t>
  </si>
  <si>
    <t>Вентилятор радиальный ВР-300-45-2,0 0,18кВт</t>
  </si>
  <si>
    <t>мощность двигателя 0,18кВт, производительность 570-800м³/ч</t>
  </si>
  <si>
    <t>011.102.011</t>
  </si>
  <si>
    <t>Вентилятор радиальный ВР-300-45-2,0 0,25кВт</t>
  </si>
  <si>
    <t>мощность двигателя 0,25кВт, производительность 570-1070м³/ч</t>
  </si>
  <si>
    <t>011.102.012</t>
  </si>
  <si>
    <t>Вентилятор радиальный ВР-300-45-2,0 0,37кВт</t>
  </si>
  <si>
    <t>мощность двигателя 0,37кВт, производительность 570-1300м³/ч</t>
  </si>
  <si>
    <t>011.102.013</t>
  </si>
  <si>
    <t>Вентилятор радиальный ВР-300-45-2,0 1,5кВт</t>
  </si>
  <si>
    <t>мощность двигателя 1,5кВт, производительность 1110-2000м³/ч</t>
  </si>
  <si>
    <t>011.102.014</t>
  </si>
  <si>
    <t>Вентилятор радиальный ВР-300-45-2,0 2,2кВт</t>
  </si>
  <si>
    <t>мощность двигателя 2,2кВт, производительность 1110-2550м³/ч</t>
  </si>
  <si>
    <t>011.102.001</t>
  </si>
  <si>
    <t>Вентилятор радиальный ВР-86-77-2,5 0,12кВт</t>
  </si>
  <si>
    <t>мощность двигателя 0,12кВт, производительность 480-980м³/ч</t>
  </si>
  <si>
    <t>011.102.002</t>
  </si>
  <si>
    <t>Вентилятор радиальный ВР-86-77-2,5 0,55кВт</t>
  </si>
  <si>
    <t>мощность двигателя 0,55кВт, производительность 960-1970м³/ч</t>
  </si>
  <si>
    <t>011.102.003</t>
  </si>
  <si>
    <t>Вентилятор радиальный ВР-86-77-3,15 0,25кВт</t>
  </si>
  <si>
    <t>мощность двигателя 0,25кВт, производительность 1000-1950м³/ч</t>
  </si>
  <si>
    <t>011.102.004</t>
  </si>
  <si>
    <t>Вентилятор радиальный ВР-86-77-3,15 1,5кВт</t>
  </si>
  <si>
    <t>мощность двигателя 1,5кВт, производительность 2000-3750м³/ч</t>
  </si>
  <si>
    <t>011.102.005</t>
  </si>
  <si>
    <t>Вентилятор радиальный ВР-86-77-4,0 0,75кВт</t>
  </si>
  <si>
    <t>мощность двигателя 0,75кВт, производительность 1850-4300м³/ч</t>
  </si>
  <si>
    <t>011.102.006</t>
  </si>
  <si>
    <t>Вентилятор радиальный ВР-86-77-4,0 5,5кВт</t>
  </si>
  <si>
    <t>мощность двигателя 5,5кВт, производительность 3800-8800м³/ч</t>
  </si>
  <si>
    <t>011.102.007</t>
  </si>
  <si>
    <t>Вентилятор радиальный ВР-86-77-5,0 0,55кВт</t>
  </si>
  <si>
    <t>мощность двигателя 0,55кВт, производительность 2600-3600м³/ч</t>
  </si>
  <si>
    <t>011.102.008</t>
  </si>
  <si>
    <t>Вентилятор радиальный ВР-86-77-5,0 0,75кВт</t>
  </si>
  <si>
    <t>мощность двигателя 0,75кВт, производительность 2600-5100м³/ч</t>
  </si>
  <si>
    <t>011.102.009</t>
  </si>
  <si>
    <t>Вентилятор радиальный ВР-86-77-5,0 2,2кВт</t>
  </si>
  <si>
    <t>мощность двигателя 2,2кВт, производительность 3950-7900м³/ч</t>
  </si>
  <si>
    <t>Электрооборудование / Вентиляторы / канальные</t>
  </si>
  <si>
    <t>011.103.070</t>
  </si>
  <si>
    <t>Вентилятор канальный ВКВ60-30/28-4D (380В)</t>
  </si>
  <si>
    <t>мощность 1320Вт, производительность 3100м³/ч</t>
  </si>
  <si>
    <t>011.103.071</t>
  </si>
  <si>
    <t>Вентилятор канальный ВКВ60-35/31-4D (380В)</t>
  </si>
  <si>
    <t>мощность 2180Вт, производительность 4600м³/ч</t>
  </si>
  <si>
    <t>011.103.072</t>
  </si>
  <si>
    <t>Вентилятор канальный ВКВ70-40/35-4D (380В)</t>
  </si>
  <si>
    <t>мощность 4360Вт, производительность 7000м³/ч</t>
  </si>
  <si>
    <t>011.103.030</t>
  </si>
  <si>
    <t>Вентилятор канальный ВКН40-20/22-2Е (220В)</t>
  </si>
  <si>
    <t>мощность 135Вт, производительность 1200м³/ч</t>
  </si>
  <si>
    <t>011.103.031</t>
  </si>
  <si>
    <t>Вентилятор канальный ВКН50-25/25-2Е (220В)</t>
  </si>
  <si>
    <t>мощность 155Вт, производительность 1350м³/ч</t>
  </si>
  <si>
    <t>011.103.032</t>
  </si>
  <si>
    <t>Вентилятор канальный ВКН50-30/28-2Е (220В)</t>
  </si>
  <si>
    <t>мощность 225Вт, производительность 2110м³/ч</t>
  </si>
  <si>
    <t>011.103.033</t>
  </si>
  <si>
    <t>Вентилятор канальный ВКН60-30/35-4Е (220В)</t>
  </si>
  <si>
    <t>мощность 180Вт, производительность 2700м³/ч</t>
  </si>
  <si>
    <t>011.103.001</t>
  </si>
  <si>
    <t>Вентилятор круглый канальный Titan ВК 100</t>
  </si>
  <si>
    <t>потребляемая мощность 58Вт, производительность 570м³/ч</t>
  </si>
  <si>
    <t>011.103.002</t>
  </si>
  <si>
    <t>Вентилятор круглый канальный Titan ВК 125</t>
  </si>
  <si>
    <t>потребляемая мощность 58Вт, производительность 590м³/ч</t>
  </si>
  <si>
    <t>011.103.003</t>
  </si>
  <si>
    <t>Вентилятор круглый канальный Titan ВК 160</t>
  </si>
  <si>
    <t>потребляемая мощность 85Вт, производительность 885м³/ч</t>
  </si>
  <si>
    <t>011.103.004</t>
  </si>
  <si>
    <t>Вентилятор круглый канальный Titan ВК 200</t>
  </si>
  <si>
    <t>потребляемая мощность 135Вт, производительность 1200м³/ч</t>
  </si>
  <si>
    <t>011.103.005</t>
  </si>
  <si>
    <t>Вентилятор круглый канальный Titan ВК 250</t>
  </si>
  <si>
    <t>потребляемая мощность 210Вт, производительность 1425м³/ч</t>
  </si>
  <si>
    <t>011.103.006</t>
  </si>
  <si>
    <t>Вентилятор круглый канальный Titan ВК 315</t>
  </si>
  <si>
    <t>потребляемая мощность 225Вт, производительность 2110м³/ч</t>
  </si>
  <si>
    <t>Электрооборудование / Клеммные колодки, соединители, предохранители / держатели предохранителей</t>
  </si>
  <si>
    <t>015.001.001</t>
  </si>
  <si>
    <t>Держатель предохранителя B0332RD</t>
  </si>
  <si>
    <t>для предохранителей 5x20мм</t>
  </si>
  <si>
    <t>015.001.002</t>
  </si>
  <si>
    <t>Держатель предохранителя B0333RD</t>
  </si>
  <si>
    <t>015.001.003</t>
  </si>
  <si>
    <t>Держатель предохранителя B0340RD</t>
  </si>
  <si>
    <t>015.001.004</t>
  </si>
  <si>
    <t>Держатель предохранителя B0341RD</t>
  </si>
  <si>
    <t>012.002.001</t>
  </si>
  <si>
    <t>Клеммная колодка FTB10312A 10A</t>
  </si>
  <si>
    <t>с предохранителем 10А</t>
  </si>
  <si>
    <t>012.002.004</t>
  </si>
  <si>
    <t>Клеммная колодка PA10-3P</t>
  </si>
  <si>
    <t>с предохранителем 15А</t>
  </si>
  <si>
    <t>012.002.005</t>
  </si>
  <si>
    <t>с предохранителем 1А</t>
  </si>
  <si>
    <t>Электрооборудование / Клеммные колодки, соединители, предохранители / колодки клеммные</t>
  </si>
  <si>
    <t>012.009.010</t>
  </si>
  <si>
    <t>Клемма для монтажа на медную шину 086105-0-4</t>
  </si>
  <si>
    <t>1-полюсная, 152А, 16мм&lt;sup&gt;2&lt;/sup&gt;</t>
  </si>
  <si>
    <t>012.007.038</t>
  </si>
  <si>
    <t>Клеммная колодка DG10H-0-12P-17</t>
  </si>
  <si>
    <t>для проводов сечением 2.5мм²</t>
  </si>
  <si>
    <t>012.007.044</t>
  </si>
  <si>
    <t>Клеммная колодка DG10H-1.2-12P-17</t>
  </si>
  <si>
    <t>с доп. изоляцией 1.2мм, для проводов 2.5мм²</t>
  </si>
  <si>
    <t>012.007.002</t>
  </si>
  <si>
    <t>Клеммная колодка DG10HS-0-12P-17</t>
  </si>
  <si>
    <t>для проводов сечением 1.0-6.0мм²</t>
  </si>
  <si>
    <t>012.007.008</t>
  </si>
  <si>
    <t>Клеммная колодка DG10HS-1.2-12P-17</t>
  </si>
  <si>
    <t>с доп. изоляцией 1.2мм, для проводов 1.0-6.0мм²</t>
  </si>
  <si>
    <t>012.007.014</t>
  </si>
  <si>
    <t>Клеммная колодка DG10HS-4.3-12P-17</t>
  </si>
  <si>
    <t>с доп. изоляцией 4.3мм, для проводов 1.0-6.0мм²</t>
  </si>
  <si>
    <t>012.007.020</t>
  </si>
  <si>
    <t>Клеммная колодка DG10HSWP-0-12P-17</t>
  </si>
  <si>
    <t>с протекторами, для проводов 1.0-6.0мм²</t>
  </si>
  <si>
    <t>012.007.026</t>
  </si>
  <si>
    <t>Клеммная колодка DG10HSWP-1.2-12P-17</t>
  </si>
  <si>
    <t>с доп. изоляцией 1.2мм и протекторами</t>
  </si>
  <si>
    <t>012.007.056</t>
  </si>
  <si>
    <t>Клеммная колодка DG10HWP-0-12P-17</t>
  </si>
  <si>
    <t>с протекторами, для проводов 2.5мм²</t>
  </si>
  <si>
    <t>012.007.049</t>
  </si>
  <si>
    <t>Клеммная колодка DG8HS-1.2-12P-16</t>
  </si>
  <si>
    <t>для проводов 0.5-4.0мм² эксплуатация до 140°C</t>
  </si>
  <si>
    <t>012.007.007</t>
  </si>
  <si>
    <t>Клеммная колодка DG8HS-1.2-12P-17</t>
  </si>
  <si>
    <t>с доп. изоляцией 1.2мм, для проводов 0.5-4.0мм²</t>
  </si>
  <si>
    <t>012.006.001</t>
  </si>
  <si>
    <t>Клеммная колодка JXB-3</t>
  </si>
  <si>
    <t>трехполюсная для проводов 2.5мм²</t>
  </si>
  <si>
    <t>012.004.002</t>
  </si>
  <si>
    <t>Клеммная колодка KP-10A</t>
  </si>
  <si>
    <t>фиберглассовая для проводов сечением 0,5...4мм²</t>
  </si>
  <si>
    <t>012.004.003</t>
  </si>
  <si>
    <t>Клеммная колодка KP-12</t>
  </si>
  <si>
    <t>фиберглассовая для проводов сечением 2,5...6мм²</t>
  </si>
  <si>
    <t>012.004.004</t>
  </si>
  <si>
    <t>Клеммная колодка KP-14</t>
  </si>
  <si>
    <t>фиберглассовая для проводов сечением 4...10мм²</t>
  </si>
  <si>
    <t>012.004.005</t>
  </si>
  <si>
    <t>Клеммная колодка KP-16</t>
  </si>
  <si>
    <t>фиберглассовая для проводов сечением до 16мм²</t>
  </si>
  <si>
    <t>012.004.023</t>
  </si>
  <si>
    <t>Клеммная колодка PA12H</t>
  </si>
  <si>
    <t>фиберглассовая для проводов сечением 2.5...10.0мм²</t>
  </si>
  <si>
    <t>012.004.025</t>
  </si>
  <si>
    <t>Клеммная колодка PA9H Blue</t>
  </si>
  <si>
    <t>фиберглассовая для проводов сечением 1,0...6мм²</t>
  </si>
  <si>
    <t>012.004.022</t>
  </si>
  <si>
    <t>Клеммная колодка PA9H White</t>
  </si>
  <si>
    <t>фиберглассовая для проводов сечением 1,0...6,0 мм²</t>
  </si>
  <si>
    <t>012.003.001</t>
  </si>
  <si>
    <t>Клеммная колодка SFK6F</t>
  </si>
  <si>
    <t>для фастонов 6.3x0.8</t>
  </si>
  <si>
    <t>012.005.021</t>
  </si>
  <si>
    <t>Клеммная колодка TB-1006</t>
  </si>
  <si>
    <t>Номинальный ток 100А, 600В, 6 полюсов</t>
  </si>
  <si>
    <t>012.005.002</t>
  </si>
  <si>
    <t>Клеммная колодка TB-1504</t>
  </si>
  <si>
    <t>Номинальный ток 15А, 600В, 4 полюса</t>
  </si>
  <si>
    <t>012.005.004</t>
  </si>
  <si>
    <t>Клеммная колодка TB-1506</t>
  </si>
  <si>
    <t>Номинальный ток 15А, 600В, 6 полюсов</t>
  </si>
  <si>
    <t>012.005.005</t>
  </si>
  <si>
    <t>Клеммная колодка TB-1512</t>
  </si>
  <si>
    <t>Номинальный ток 15А, 600В, 12 полюсов</t>
  </si>
  <si>
    <t>012.005.003</t>
  </si>
  <si>
    <t>Клеммная колодка TB-2506</t>
  </si>
  <si>
    <t>25 амперная 6 полюсная</t>
  </si>
  <si>
    <t>012.005.008</t>
  </si>
  <si>
    <t>Клеммная колодка TB-2512</t>
  </si>
  <si>
    <t>Номинальный ток 25А, 600В, 12 полюсов</t>
  </si>
  <si>
    <t>012.005.011</t>
  </si>
  <si>
    <t>Клеммная колодка TB-3506</t>
  </si>
  <si>
    <t>Номинальный ток 35А, 600В, 6 полюсов</t>
  </si>
  <si>
    <t>012.005.012</t>
  </si>
  <si>
    <t>Клеммная колодка TB-3512</t>
  </si>
  <si>
    <t>Номинальный ток 35А, 600В, 12 полюсов</t>
  </si>
  <si>
    <t>012.005.018</t>
  </si>
  <si>
    <t>Клеммная колодка TB-606</t>
  </si>
  <si>
    <t>Номинальный ток 60А, 600В, 6 полюсов</t>
  </si>
  <si>
    <t>012.003.002</t>
  </si>
  <si>
    <t>Клеммная колодка TB3P.03A</t>
  </si>
  <si>
    <t>3х полюсная для фастонов</t>
  </si>
  <si>
    <t>012.005.037</t>
  </si>
  <si>
    <t>Клеммная колодка TC-2004</t>
  </si>
  <si>
    <t>Номинальный ток 200А, 600В, 4 полюса</t>
  </si>
  <si>
    <t>012.001.001</t>
  </si>
  <si>
    <t>Колодка клеммная TBC-20</t>
  </si>
  <si>
    <t>наборная, 20 амперная</t>
  </si>
  <si>
    <t>012.009.002</t>
  </si>
  <si>
    <t>Разветвительная клемма Leipold 080110-1-4</t>
  </si>
  <si>
    <t>1-полюсная, 100А, 25мм&lt;sup&gt;2&lt;/sup&gt;</t>
  </si>
  <si>
    <t>012.009.003</t>
  </si>
  <si>
    <t>Разветвительная клемма Leipold 080110-2-4</t>
  </si>
  <si>
    <t>Электрооборудование / Клеммные колодки, соединители, предохранители / IEC и NEMA разъемы и вилки</t>
  </si>
  <si>
    <t>016.001.001</t>
  </si>
  <si>
    <t>Разъем сетевой 0707-1-C</t>
  </si>
  <si>
    <t>Сетевой разъем типа IEC 320</t>
  </si>
  <si>
    <t>016.001.002</t>
  </si>
  <si>
    <t>Разъем сетевой 0708-1-C</t>
  </si>
  <si>
    <t>016.001.005</t>
  </si>
  <si>
    <t>Разъем сетевой 0711-P</t>
  </si>
  <si>
    <t>016.001.007</t>
  </si>
  <si>
    <t>Разъем сетевой 0717-1S без индикации</t>
  </si>
  <si>
    <t>с двухполюсным выключателем и держателем предохранителя</t>
  </si>
  <si>
    <t>016.001.008</t>
  </si>
  <si>
    <t>Разъем сетевой 0717-1S с индикацией</t>
  </si>
  <si>
    <t>Электрооборудование / Клеммные колодки, соединители, предохранители / предохранители</t>
  </si>
  <si>
    <t>015.002.002</t>
  </si>
  <si>
    <t>Автоматический выключатель WP-01 10A</t>
  </si>
  <si>
    <t>для защиты от перегрузок</t>
  </si>
  <si>
    <t>015.002.001</t>
  </si>
  <si>
    <t>Автоматический выключатель WP-01 5A</t>
  </si>
  <si>
    <t>015.002.003</t>
  </si>
  <si>
    <t>Автоматический выключатель WP-01 7A</t>
  </si>
  <si>
    <t>Электрооборудование / Электродвигатели / квадратные</t>
  </si>
  <si>
    <t>011.013.023</t>
  </si>
  <si>
    <t>Электродвигатель ST041010CN</t>
  </si>
  <si>
    <t>с расщепленными полюсами, Pвых/Pвх=10Вт/40Вт</t>
  </si>
  <si>
    <t>011.013.001</t>
  </si>
  <si>
    <t>Электродвигатель ST04105CN</t>
  </si>
  <si>
    <t>с расщепленными полюсами, Pвых/Pвх=5Вт/30Вт</t>
  </si>
  <si>
    <t>013.005.703</t>
  </si>
  <si>
    <t>Электродвигатель YJF10</t>
  </si>
  <si>
    <t>10/42Вт, ножки межцентровое 26мм</t>
  </si>
  <si>
    <t>013.005.511</t>
  </si>
  <si>
    <t>Электродвигатель YJF10-00</t>
  </si>
  <si>
    <t>с расщепленными полюсами, Pвых/Pвх=10Вт/42Вт</t>
  </si>
  <si>
    <t>013.005.704</t>
  </si>
  <si>
    <t>Электродвигатель YJF16</t>
  </si>
  <si>
    <t>18/58В 220V 50/60Гц</t>
  </si>
  <si>
    <t>013.005.512</t>
  </si>
  <si>
    <t>Электродвигатель YJF16-00</t>
  </si>
  <si>
    <t>с расщепленными полюсами, Pвых/Pвх=16Вт/58Вт</t>
  </si>
  <si>
    <t>013.005.705</t>
  </si>
  <si>
    <t>Электродвигатель YJF18</t>
  </si>
  <si>
    <t>18/60Вт, ножки межцентровое 26мм</t>
  </si>
  <si>
    <t>013.005.513</t>
  </si>
  <si>
    <t>Электродвигатель YJF18-00</t>
  </si>
  <si>
    <t>с расщепленными полюсами, Pвых/Pвх=18Вт/60Вт</t>
  </si>
  <si>
    <t>013.005.505</t>
  </si>
  <si>
    <t>Электродвигатель YJF18-00A</t>
  </si>
  <si>
    <t>013.005.707</t>
  </si>
  <si>
    <t>Электродвигатель YJF25</t>
  </si>
  <si>
    <t>25/100Вт, ножки межцентровое 26мм</t>
  </si>
  <si>
    <t>013.005.515</t>
  </si>
  <si>
    <t>Электродвигатель YJF25-00</t>
  </si>
  <si>
    <t>с расщепленными полюсами, Pвых/Pвх=25Вт/100Вт</t>
  </si>
  <si>
    <t>013.005.708</t>
  </si>
  <si>
    <t>Электродвигатель YJF34</t>
  </si>
  <si>
    <t>34/120Вт, ножки межцентровое 26мм</t>
  </si>
  <si>
    <t>013.005.516</t>
  </si>
  <si>
    <t>Электродвигатель YJF34-00</t>
  </si>
  <si>
    <t>с расщепленными полюсами, Pвых/Pвх=34Вт/120Вт</t>
  </si>
  <si>
    <t>013.005.701</t>
  </si>
  <si>
    <t>Электродвигатель YJF5</t>
  </si>
  <si>
    <t>5/30Вт, ножки межцентровое 26мм</t>
  </si>
  <si>
    <t>013.005.509</t>
  </si>
  <si>
    <t>Электродвигатель YJF5-00</t>
  </si>
  <si>
    <t>013.005.501</t>
  </si>
  <si>
    <t>Электродвигатель YJF5-00A</t>
  </si>
  <si>
    <t>013.005.702</t>
  </si>
  <si>
    <t>Электродвигатель YJF7</t>
  </si>
  <si>
    <t>7/38Вт, ножки межцентровое 26мм</t>
  </si>
  <si>
    <t>013.005.510</t>
  </si>
  <si>
    <t>Электродвигатель YJF7-00</t>
  </si>
  <si>
    <t>с расщепленными полюсами, Pвых/Pвх=7Вт/38Вт</t>
  </si>
  <si>
    <t>Электрооборудование / Электродвигатели / внешнероторные</t>
  </si>
  <si>
    <t>013.010.032</t>
  </si>
  <si>
    <t>Конденсатор HY9-3</t>
  </si>
  <si>
    <t>емкостью 3µF</t>
  </si>
  <si>
    <t>013.010.033</t>
  </si>
  <si>
    <t>Конденсатор HY9-4</t>
  </si>
  <si>
    <t>Емкость 4µF</t>
  </si>
  <si>
    <t>013.001.010</t>
  </si>
  <si>
    <t>Электродвигатель EBM M4E068-DF01-01</t>
  </si>
  <si>
    <t>внешнероторный, P&lt;sub&gt;вых&lt;/sub&gt;/P&lt;sub&gt;вх&lt;/sub&gt;=50Вт/100Вт</t>
  </si>
  <si>
    <t>013.001.030</t>
  </si>
  <si>
    <t>Электродвигатель R09E-4M-35</t>
  </si>
  <si>
    <t>внешнероторный Pвых/Pвх= 45Вт/95Вт</t>
  </si>
  <si>
    <t>013.001.031</t>
  </si>
  <si>
    <t>Электродвигатель R11E-4M-48</t>
  </si>
  <si>
    <t>внешнероторный Рвых/Рвх=92Вт/160Вт</t>
  </si>
  <si>
    <t>013.001.008</t>
  </si>
  <si>
    <t>Электродвигатель YWF-K4S-102-60S</t>
  </si>
  <si>
    <t>внешнероторный Pвых/Pвх=125Вт/250Вт</t>
  </si>
  <si>
    <t>013.001.006</t>
  </si>
  <si>
    <t>Электродвигатель YWF-K4S-92-42S</t>
  </si>
  <si>
    <t>внешнероторный Pвых/Pвх=60Вт/130Вт</t>
  </si>
  <si>
    <t>013.001.001</t>
  </si>
  <si>
    <t>Электродвигатель YWF-K92-4E-35B</t>
  </si>
  <si>
    <t>внешнероторный Pвых/Pвх= 50Вт/90Вт</t>
  </si>
  <si>
    <t>013.001.004</t>
  </si>
  <si>
    <t>Электродвигатель YWF-K92-4E-42B</t>
  </si>
  <si>
    <t>013.001.002</t>
  </si>
  <si>
    <t>Электродвигатель внешнероторный YWF-K102-4E-60</t>
  </si>
  <si>
    <t>входная мощность 250W/220Vac</t>
  </si>
  <si>
    <t>013.001.005</t>
  </si>
  <si>
    <t>Электродвигатель внешнероторный YWF-K4S-92-35S</t>
  </si>
  <si>
    <t>Pвх = 90Вт</t>
  </si>
  <si>
    <t>Электрооборудование / Электродвигатели / решетки</t>
  </si>
  <si>
    <t>013.008.035</t>
  </si>
  <si>
    <t>Кольцо стеновое R254</t>
  </si>
  <si>
    <t>для крыльчаток Ø254мм</t>
  </si>
  <si>
    <t>013.008.004</t>
  </si>
  <si>
    <t>Решетка G172 H38</t>
  </si>
  <si>
    <t>для крыльчаток диаметром 172мм</t>
  </si>
  <si>
    <t>013.008.006</t>
  </si>
  <si>
    <t>Решетка G172 H38 хромированная</t>
  </si>
  <si>
    <t>013.008.001</t>
  </si>
  <si>
    <t>Решетка G200 H38</t>
  </si>
  <si>
    <t>для крыльчаток диаметром 200мм</t>
  </si>
  <si>
    <t>013.008.007</t>
  </si>
  <si>
    <t>Решетка G200A H38 хромированная</t>
  </si>
  <si>
    <t>013.008.002</t>
  </si>
  <si>
    <t>Решетка G230 H40</t>
  </si>
  <si>
    <t>для крыльчаток диаметром 230мм</t>
  </si>
  <si>
    <t>013.008.008</t>
  </si>
  <si>
    <t>Решетка G230A H40 хромированная</t>
  </si>
  <si>
    <t>013.008.005</t>
  </si>
  <si>
    <t>Решетка G254 H40</t>
  </si>
  <si>
    <t>для крыльчаток диаметром 254мм</t>
  </si>
  <si>
    <t>013.008.009</t>
  </si>
  <si>
    <t>Решетка G254A H40</t>
  </si>
  <si>
    <t>013.008.003</t>
  </si>
  <si>
    <t>Решетка G300 H46.8</t>
  </si>
  <si>
    <t>для крыльчаток диаметром 300мм</t>
  </si>
  <si>
    <t>013.008.010</t>
  </si>
  <si>
    <t>Решетка G300A H46.8 хромированная</t>
  </si>
  <si>
    <t>013.016.010</t>
  </si>
  <si>
    <t>Решетка защитная 120х120</t>
  </si>
  <si>
    <t>для осевого вентилятора 120х120</t>
  </si>
  <si>
    <t>013.016.021</t>
  </si>
  <si>
    <t>Решетка пластмассовая 120х120</t>
  </si>
  <si>
    <t>Электрооборудование / Электродвигатели / aaco Italy</t>
  </si>
  <si>
    <t>013.010.043</t>
  </si>
  <si>
    <t>Электродвигатель 135.2.370.32M</t>
  </si>
  <si>
    <t>370Вт/220В 2800об/мин</t>
  </si>
  <si>
    <t>013.010.041</t>
  </si>
  <si>
    <t>Электродвигатель 60.2.130.32M</t>
  </si>
  <si>
    <t>130Вт/230В 2800об/мин</t>
  </si>
  <si>
    <t>013.010.042</t>
  </si>
  <si>
    <t>Электродвигатель 60.2.200.32M</t>
  </si>
  <si>
    <t>200Вт/230В 2750об/мин</t>
  </si>
  <si>
    <t>Электрооборудование / Электродвигатели / прочие</t>
  </si>
  <si>
    <t>013.001.100</t>
  </si>
  <si>
    <t>Микромотор D41AB12</t>
  </si>
  <si>
    <t>постоянного тока 12 В</t>
  </si>
  <si>
    <t>013.010.001</t>
  </si>
  <si>
    <t>Электродвигатель M308</t>
  </si>
  <si>
    <t>коллекторный однофазный 1320Вт/220В</t>
  </si>
  <si>
    <t>013.010.002</t>
  </si>
  <si>
    <t>Электродвигатель M309</t>
  </si>
  <si>
    <t>коллекторный однофазный 1500Вт/220В</t>
  </si>
  <si>
    <t>013.010.005</t>
  </si>
  <si>
    <t>Электродвигатель STM307</t>
  </si>
  <si>
    <t>коллекторный однофазный 1000Вт/220В</t>
  </si>
  <si>
    <t>013.010.006</t>
  </si>
  <si>
    <t>Электродвигатель STM308</t>
  </si>
  <si>
    <t>коллекторный однофазный 1300Вт/220В</t>
  </si>
  <si>
    <t>Электрооборудование / Электродвигатели / крыльчатки</t>
  </si>
  <si>
    <t>013.006.008</t>
  </si>
  <si>
    <t>Крыльчатка 154/28° V</t>
  </si>
  <si>
    <t>осевая, Ø154 мм, угол атаки 28°</t>
  </si>
  <si>
    <t>013.006.027</t>
  </si>
  <si>
    <t>Крыльчатка 200/22° A</t>
  </si>
  <si>
    <t>осевая, Ø200 мм, угол атаки 22°</t>
  </si>
  <si>
    <t>013.006.031</t>
  </si>
  <si>
    <t>Крыльчатка 200/28° A</t>
  </si>
  <si>
    <t>осевая, Ø200 мм, угол атаки 28°</t>
  </si>
  <si>
    <t>013.006.035</t>
  </si>
  <si>
    <t>Крыльчатка 200/34° A</t>
  </si>
  <si>
    <t>осевая, Ø200 мм, угол атаки 34°</t>
  </si>
  <si>
    <t>013.006.047</t>
  </si>
  <si>
    <t>Крыльчатка 230/34° A</t>
  </si>
  <si>
    <t>осевая, Ø230 мм, угол атаки 34°</t>
  </si>
  <si>
    <t>013.006.048</t>
  </si>
  <si>
    <t>Крыльчатка 230/34° V</t>
  </si>
  <si>
    <t>013.006.056</t>
  </si>
  <si>
    <t>Крыльчатка 254/28° V</t>
  </si>
  <si>
    <t>осевая, Ø254 мм, угол атаки 28°</t>
  </si>
  <si>
    <t>013.006.060</t>
  </si>
  <si>
    <t>Крыльчатка 254/34° V</t>
  </si>
  <si>
    <t>осевая, Ø254 мм, угол атаки 34°</t>
  </si>
  <si>
    <t>013.006.063</t>
  </si>
  <si>
    <t>Крыльчатка 300/22° A</t>
  </si>
  <si>
    <t>осевая, Ø300 мм, угол атаки 22°</t>
  </si>
  <si>
    <t>013.006.071</t>
  </si>
  <si>
    <t>Крыльчатка 300/34° A</t>
  </si>
  <si>
    <t>осевая, Ø300 мм, угол атаки 34°</t>
  </si>
  <si>
    <t>Электрооборудование / Электродвигатели / вентилятора</t>
  </si>
  <si>
    <t>Электрооборудование / Кабельные наконечники / неизолированные</t>
  </si>
  <si>
    <t>017.008.001</t>
  </si>
  <si>
    <t>Колпачок пластиковый 17.08.001</t>
  </si>
  <si>
    <t>для неизолированных наконечников 6.3х0.8</t>
  </si>
  <si>
    <t>006.003.202</t>
  </si>
  <si>
    <t>Наконечник DJ431-4B</t>
  </si>
  <si>
    <t>наконечник кольцевой для провода 1,0-1,5кв.мм</t>
  </si>
  <si>
    <t>006.003.203</t>
  </si>
  <si>
    <t>Наконечник DJ431-4C</t>
  </si>
  <si>
    <t>наконечник кольцевой для провода 2,0-2,5кв.мм</t>
  </si>
  <si>
    <t>006.003.302</t>
  </si>
  <si>
    <t>Наконечник DJ6212-D6.3B</t>
  </si>
  <si>
    <t>Наконечник-соединитель типа Piggy на провод сечением 1.0-1.5мм2</t>
  </si>
  <si>
    <t>006.003.303</t>
  </si>
  <si>
    <t>Наконечник DJ6212-D6.3C</t>
  </si>
  <si>
    <t>Наконечник-соединитель типа Piggy на провод сечением 2.0-2.5мм2</t>
  </si>
  <si>
    <t>006.003.011</t>
  </si>
  <si>
    <t>Наконечник EN1508</t>
  </si>
  <si>
    <t>наконечник цилиндрический для провода 1,5кв.мм</t>
  </si>
  <si>
    <t>006.003.001</t>
  </si>
  <si>
    <t>Наконечник N6.3-1.5C</t>
  </si>
  <si>
    <t>для обжатия на проводе сечением 1.0-1.5кв.мм</t>
  </si>
  <si>
    <t>006.003.002</t>
  </si>
  <si>
    <t>Наконечник N6.3-2.5C</t>
  </si>
  <si>
    <t>для обжатия на проводе сечением 2.0-2.5кв.мм</t>
  </si>
  <si>
    <t>006.003.201</t>
  </si>
  <si>
    <t>Наконечник кольцевой неизолированный DJ431-4A</t>
  </si>
  <si>
    <t>для провода 0,5-0,8кв.мм</t>
  </si>
  <si>
    <t>006.003.012</t>
  </si>
  <si>
    <t>Наконечник цилиндрический EN2508</t>
  </si>
  <si>
    <t>для оконцовывания проводов 2,5кв.мм</t>
  </si>
  <si>
    <t>Электрооборудование / Кабельные наконечники / под опрессовку</t>
  </si>
  <si>
    <t>006.006.060</t>
  </si>
  <si>
    <t>Наконечник силовой луженый F6-5 99360</t>
  </si>
  <si>
    <t>на провод сечением 6мм²</t>
  </si>
  <si>
    <t>006.006.100</t>
  </si>
  <si>
    <t>Наконечник силовой луженый K1 0,75-3 904497</t>
  </si>
  <si>
    <t>на провод сечением 0,75мм²</t>
  </si>
  <si>
    <t>006.006.202</t>
  </si>
  <si>
    <t>Наконечник силовой луженый K2 6-8 904519</t>
  </si>
  <si>
    <t>на провод сечением 6,0мм²</t>
  </si>
  <si>
    <t>006.006.309</t>
  </si>
  <si>
    <t>Наконечник силовой луженый KF16-12 904603</t>
  </si>
  <si>
    <t>на провод сечением 16,0мм²</t>
  </si>
  <si>
    <t>006.006.053</t>
  </si>
  <si>
    <t>Наконечник силовой луженый T300-16 91510</t>
  </si>
  <si>
    <t>на провод сечением 300мм²</t>
  </si>
  <si>
    <t>Электрооборудование / Кабельные наконечники / изолированные / кольцевые под винт</t>
  </si>
  <si>
    <t>006.004.081</t>
  </si>
  <si>
    <t>Наконечник изолированный кольцевой RNYB 8-4</t>
  </si>
  <si>
    <t>на провод  0.5-1.5мм² под винт М4 с увеличенной площадкой</t>
  </si>
  <si>
    <t>006.004.063</t>
  </si>
  <si>
    <t>Наконечник кольцевой RV1.25-4</t>
  </si>
  <si>
    <t>на провод сечением 0.5-1.5мм2 под винт М4</t>
  </si>
  <si>
    <t>Электрооборудование / Кабельные наконечники / изолированные / плоские, втычные</t>
  </si>
  <si>
    <t>006.004.010</t>
  </si>
  <si>
    <t>Наконечник изолированный FDD2-250</t>
  </si>
  <si>
    <t>типа Fast-on на провод сечением 1.5-2.5мм²</t>
  </si>
  <si>
    <t>006.004.042</t>
  </si>
  <si>
    <t>Наконечник изолированный FDFD1.25-250</t>
  </si>
  <si>
    <t>типа Fast-on на провод сечением 0.5-1.5мм²</t>
  </si>
  <si>
    <t>006.004.022</t>
  </si>
  <si>
    <t>Наконечник изолированный MDD2-250</t>
  </si>
  <si>
    <t>типа Fast-in на провод сечением 1.5-2.5мм²</t>
  </si>
  <si>
    <t>Электрооборудование / Кабельные наконечники / изолированные / вилочные</t>
  </si>
  <si>
    <t>006.004.028</t>
  </si>
  <si>
    <t>Наконечник изолированный вилочный SV1.25-6S</t>
  </si>
  <si>
    <t>на провод сечением 0.5-1.5мм²</t>
  </si>
  <si>
    <t>Электрооборудование / Кабельные наконечники / изолированные / втулочные</t>
  </si>
  <si>
    <t>006.005.049</t>
  </si>
  <si>
    <t>Изолированная гильза ADI 91388</t>
  </si>
  <si>
    <t>для оконцевания провода сечением 4мм²</t>
  </si>
  <si>
    <t>006.005.021</t>
  </si>
  <si>
    <t>Изолированная гильза ADI 93030</t>
  </si>
  <si>
    <t>для оконцевания провода сечением 0.75мм²</t>
  </si>
  <si>
    <t>Электрооборудование / Кабельные наконечники / изолированные / ответвители</t>
  </si>
  <si>
    <t>006.004.051</t>
  </si>
  <si>
    <t>Наконечник изолированный PBDD1.25-250</t>
  </si>
  <si>
    <t>ответвительный на провод сечением 0.5-1.5мм²</t>
  </si>
  <si>
    <t>Электрооборудование / Провода и шнуры / монтажные провода</t>
  </si>
  <si>
    <t>017.002.051</t>
  </si>
  <si>
    <t>Монтажный провод (H)07 V-K 1.5мм² 29137 желтый</t>
  </si>
  <si>
    <t>многожильный, в коробке 100м</t>
  </si>
  <si>
    <t>017.002.061</t>
  </si>
  <si>
    <t>Монтажный провод (H)07 V-K 1.5мм² 29139 зеленый</t>
  </si>
  <si>
    <t>017.002.011</t>
  </si>
  <si>
    <t>Монтажный провод H07 V-K 1.5мм² 29130 желто-зеленый</t>
  </si>
  <si>
    <t>017.002.021</t>
  </si>
  <si>
    <t>Монтажный провод H07 V-K 1.5мм² 29131 голубой</t>
  </si>
  <si>
    <t>017.002.031</t>
  </si>
  <si>
    <t>Монтажный провод H07 V-K 1.5мм² 29132 коричневый</t>
  </si>
  <si>
    <t>017.002.041</t>
  </si>
  <si>
    <t>Монтажный провод H07 V-K 1.5мм² 29133 красный</t>
  </si>
  <si>
    <t>017.002.002</t>
  </si>
  <si>
    <t>Монтажный провод H07 V-K 2.5мм² 29145 черный</t>
  </si>
  <si>
    <t>017.002.003</t>
  </si>
  <si>
    <t>Монтажный провод H07 V-K 4мм² 29161 черный</t>
  </si>
  <si>
    <t>017.002.004</t>
  </si>
  <si>
    <t>Монтажный провод H07 V-K 6мм² 29177 черный</t>
  </si>
  <si>
    <t>017.002.001</t>
  </si>
  <si>
    <t>Провод монтажный H07 V-K 1.5мм² 29129 черный</t>
  </si>
  <si>
    <t>Электрооборудование / Провода и шнуры / силовые шнуры</t>
  </si>
  <si>
    <t>017.001.001</t>
  </si>
  <si>
    <t>Трехжильный провод H05VV-F 3G 1.5</t>
  </si>
  <si>
    <t>Трехжильный провод 3x1.5мм&lt;sup&gt;2&lt;/sup&gt; с евровилкой. Цвет серый.</t>
  </si>
  <si>
    <t>017.001.011</t>
  </si>
  <si>
    <t>Шнур силовой H05VV-F 3G 1.5</t>
  </si>
  <si>
    <t>трехжильный провод 3x1.5мм² с евровилкой. Цвет серый</t>
  </si>
  <si>
    <t>017.001.023</t>
  </si>
  <si>
    <t>Шнур силовой белый ПВС 3*0,75</t>
  </si>
  <si>
    <t>с Г-образной евровилкой S22</t>
  </si>
  <si>
    <t>017.001.024</t>
  </si>
  <si>
    <t>Шнур силовой белый ПВС 3*1,0</t>
  </si>
  <si>
    <t>017.001.025</t>
  </si>
  <si>
    <t>Шнур силовой белый ПВС 3*1,5</t>
  </si>
  <si>
    <t>017.001.026</t>
  </si>
  <si>
    <t>Шнур силовой серый ПВС 3*0,75</t>
  </si>
  <si>
    <t>017.001.027</t>
  </si>
  <si>
    <t>Шнур силовой серый ПВС 3*1,0</t>
  </si>
  <si>
    <t>017.001.028</t>
  </si>
  <si>
    <t>Шнур силовой серый ПВС 3*1,5</t>
  </si>
  <si>
    <t>017.001.020</t>
  </si>
  <si>
    <t>Шнур силовой черный ПВС 3*0,75</t>
  </si>
  <si>
    <t>017.001.021</t>
  </si>
  <si>
    <t>Шнур силовой черный ПВС 3*1,0</t>
  </si>
  <si>
    <t>017.001.022</t>
  </si>
  <si>
    <t>Шнур силовой черный ПВС 3*1,5</t>
  </si>
  <si>
    <t>Электрооборудование / Электротехнические шкафы и аксессуары / фильтры и решетки</t>
  </si>
  <si>
    <t>020.002.002</t>
  </si>
  <si>
    <t>Вентилятор с фильтром 7F.50.8.230.2055</t>
  </si>
  <si>
    <t>IP54 RAL7035, размеры 150x150x77</t>
  </si>
  <si>
    <t>020.004.031</t>
  </si>
  <si>
    <t>Вентилятор с фильтром NSYCVF165M230PF</t>
  </si>
  <si>
    <t>воздухопоток 165 м³/ч, 230В 50Гц</t>
  </si>
  <si>
    <t>020.004.033</t>
  </si>
  <si>
    <t>Вентилятор с фильтром NSYCVF300M230PF</t>
  </si>
  <si>
    <t>воздухопоток 300 м³/ч, 230В 50Гц</t>
  </si>
  <si>
    <t>020.004.035</t>
  </si>
  <si>
    <t>Вентилятор с фильтром NSYCVF38M230PF</t>
  </si>
  <si>
    <t>воздухопоток 38 м³/ч, 230В 50Гц</t>
  </si>
  <si>
    <t>020.004.021</t>
  </si>
  <si>
    <t>Вентилятор с фильтром NSYCVF54M230MM2</t>
  </si>
  <si>
    <t>воздухопоток 54 м³/ч, 230В 50Гц</t>
  </si>
  <si>
    <t>020.004.037</t>
  </si>
  <si>
    <t>Вентилятор с фильтром NSYCVF560M230PF</t>
  </si>
  <si>
    <t>воздухопоток 562 м³/ч, 230В 50Гц</t>
  </si>
  <si>
    <t>020.004.043</t>
  </si>
  <si>
    <t>Вентилятор с фильтром NSYCVF850M230PF</t>
  </si>
  <si>
    <t>воздухопоток 838 м³/ч, 230В 50Гц</t>
  </si>
  <si>
    <t>020.004.045</t>
  </si>
  <si>
    <t>Вентилятор с фильтром NSYCVF850M400PF</t>
  </si>
  <si>
    <t>воздухопоток 931 м³/ч, 400В 50Гц</t>
  </si>
  <si>
    <t>020.004.047</t>
  </si>
  <si>
    <t>Вентилятор с фильтром NSYCVF85M230PF</t>
  </si>
  <si>
    <t>воздухопоток 85 м³/ч, 230В 50Гц</t>
  </si>
  <si>
    <t>020.004.049</t>
  </si>
  <si>
    <t>Вентилятор с фильтром NSYCVF85M24DPF</t>
  </si>
  <si>
    <t>воздухопоток 80 м³/ч, 24В DC</t>
  </si>
  <si>
    <t>020.010.085</t>
  </si>
  <si>
    <t>Вентилятор с фильтром PF 42.500 12В IP54 RAL7035</t>
  </si>
  <si>
    <t>156м&lt;sup&gt;3&lt;/sup&gt;/ч, мощность охлаждения 52Вт/К</t>
  </si>
  <si>
    <t>020.010.088</t>
  </si>
  <si>
    <t>Вентилятор с фильтром PF 42.500 12В IP55 UV RAL7035</t>
  </si>
  <si>
    <t>145м&lt;sup&gt;3&lt;/sup&gt;/ч, мощность охлаждения 48Вт/К</t>
  </si>
  <si>
    <t>020.010.090</t>
  </si>
  <si>
    <t>Вентилятор с фильтром PF 42.500 230В IP54 RAL7035</t>
  </si>
  <si>
    <t>020.010.092</t>
  </si>
  <si>
    <t>Вентилятор с фильтром PF 42.500 230В IP55 UV RAL7035</t>
  </si>
  <si>
    <t>020.010.117</t>
  </si>
  <si>
    <t>Вентилятор с фильтром PF 43.000 12В IP54 RAL7035</t>
  </si>
  <si>
    <t>256м&lt;sup&gt;3&lt;/sup&gt;/ч, мощность охлаждения 85Вт/К</t>
  </si>
  <si>
    <t>020.010.119</t>
  </si>
  <si>
    <t>Вентилятор с фильтром PF 43.000 12В IP55 RAL7035</t>
  </si>
  <si>
    <t>233м&lt;sup&gt;3&lt;/sup&gt;/ч, мощность охлаждения 78Вт/К</t>
  </si>
  <si>
    <t>020.010.121</t>
  </si>
  <si>
    <t>Вентилятор с фильтром PF 43.000 230В IP54 RAL7035</t>
  </si>
  <si>
    <t>020.010.123</t>
  </si>
  <si>
    <t>Вентилятор с фильтром PF 43.000 230В IP55 RAL7035</t>
  </si>
  <si>
    <t>020.010.146</t>
  </si>
  <si>
    <t>Вентилятор с фильтром PF 65.000 230В IP54 RAL7035</t>
  </si>
  <si>
    <t>480 м&lt;sup&gt;3&lt;/sup&gt;/ч, мощность охлаждения 160Вт/K</t>
  </si>
  <si>
    <t>020.010.148</t>
  </si>
  <si>
    <t>Вентилятор с фильтром PF 65.000 230В IP55 RAL7035</t>
  </si>
  <si>
    <t>020.010.150</t>
  </si>
  <si>
    <t>Вентилятор с фильтром PF 65.000 SL 230В IP55 RAL7035</t>
  </si>
  <si>
    <t>500 м&lt;sup&gt;3&lt;/sup&gt;/ч, малая глубина установки</t>
  </si>
  <si>
    <t>020.010.166</t>
  </si>
  <si>
    <t>Вентилятор с фильтром PF 66.000 230В IP54 RAL7035</t>
  </si>
  <si>
    <t>640 м&lt;sup&gt;3&lt;/sup&gt;/ч, мощность охлаждения 213Вт/K</t>
  </si>
  <si>
    <t>020.010.168</t>
  </si>
  <si>
    <t>Вентилятор с фильтром PF 66.000 230В IP55 RAL7035</t>
  </si>
  <si>
    <t>770 м&lt;sup&gt;3&lt;/sup&gt;/ч, мощность охлаждения 257Вт/K</t>
  </si>
  <si>
    <t>020.010.186</t>
  </si>
  <si>
    <t>Вентилятор с фильтром PF 67.000 230В IP54 RAL7035</t>
  </si>
  <si>
    <t>845 м&lt;sup&gt;3&lt;/sup&gt;/ч, мощность охлаждения 282Вт/K</t>
  </si>
  <si>
    <t>020.010.188</t>
  </si>
  <si>
    <t>Вентилятор с фильтром PF 67.000 230В IP55 RAL7035</t>
  </si>
  <si>
    <t>925 м&lt;sup&gt;3&lt;/sup&gt;/ч, мощность охлаждения 308Вт/K</t>
  </si>
  <si>
    <t>020.010.194</t>
  </si>
  <si>
    <t>Вентилятор с фильтром PF 67.000 SL 230В IP55 RAL7035</t>
  </si>
  <si>
    <t>705 м&lt;sup&gt;3&lt;/sup&gt;/ч, малая глубина установки</t>
  </si>
  <si>
    <t>020.010.004</t>
  </si>
  <si>
    <t>Вентилятор с фильтром PF11.000</t>
  </si>
  <si>
    <t>IP54 RAL7035 230В~, размеры 109х109мм</t>
  </si>
  <si>
    <t>020.010.003</t>
  </si>
  <si>
    <t>Вентилятор с фильтром PF11.000 12В IP54</t>
  </si>
  <si>
    <t>RAL7035, размеры 109х109</t>
  </si>
  <si>
    <t>020.010.030</t>
  </si>
  <si>
    <t>Вентилятор с фильтром PF22.000</t>
  </si>
  <si>
    <t>230В~ IP54 RAL7035, размеры 145х145</t>
  </si>
  <si>
    <t>020.010.025</t>
  </si>
  <si>
    <t>Вентилятор с фильтром PF22.000 12В IP54</t>
  </si>
  <si>
    <t>RAL7035, размеры 145х145</t>
  </si>
  <si>
    <t>020.010.028</t>
  </si>
  <si>
    <t>Вентилятор с фильтром PF22.000 12В IP55</t>
  </si>
  <si>
    <t>020.010.032</t>
  </si>
  <si>
    <t>Вентилятор с фильтром PF22.000 230В IP55</t>
  </si>
  <si>
    <t>020.010.055</t>
  </si>
  <si>
    <t>Вентилятор с фильтром PF32.000 12В IP54</t>
  </si>
  <si>
    <t>RAL7035, размеры 202х202</t>
  </si>
  <si>
    <t>020.010.058</t>
  </si>
  <si>
    <t>Вентилятор с фильтром PF32.000 12В IP55</t>
  </si>
  <si>
    <t>020.010.060</t>
  </si>
  <si>
    <t>Вентилятор с фильтром PF32.000 230В IP54</t>
  </si>
  <si>
    <t>020.010.072</t>
  </si>
  <si>
    <t>Вентилятор с фильтром PF32.000 230В IP55</t>
  </si>
  <si>
    <t>020.003.076</t>
  </si>
  <si>
    <t>Вентилятор с фильтром STFL120A230</t>
  </si>
  <si>
    <t>размеры 126х126мм</t>
  </si>
  <si>
    <t>020.003.078</t>
  </si>
  <si>
    <t>Решетка STFL120 black</t>
  </si>
  <si>
    <t>с фильтром для осевого вентилятора 120х120</t>
  </si>
  <si>
    <t>020.003.077</t>
  </si>
  <si>
    <t>Решетка STFL120 RAL7035</t>
  </si>
  <si>
    <t>020.003.101</t>
  </si>
  <si>
    <t>Решетка вентиляционная STF149 RAL7035</t>
  </si>
  <si>
    <t>с фильтром, размеры 148.5х148.5мм</t>
  </si>
  <si>
    <t>020.003.105</t>
  </si>
  <si>
    <t>Решетка вентиляционная STF204</t>
  </si>
  <si>
    <t>с фильтром, размеры 204х204мм</t>
  </si>
  <si>
    <t>020.003.109</t>
  </si>
  <si>
    <t>Решетка вентиляционная STF255</t>
  </si>
  <si>
    <t>с фильтром, размеры 255х255мм</t>
  </si>
  <si>
    <t>020.003.113</t>
  </si>
  <si>
    <t>Решетка вентиляционная STF320</t>
  </si>
  <si>
    <t>с фильтром, размеры 320х320мм</t>
  </si>
  <si>
    <t>020.003.100</t>
  </si>
  <si>
    <t>Решетка вентиляционная STF420</t>
  </si>
  <si>
    <t>с фильтром, размеры 420х180мм</t>
  </si>
  <si>
    <t>020.003.009</t>
  </si>
  <si>
    <t>Решетка вентиляционная STFA204</t>
  </si>
  <si>
    <t>020.001.002</t>
  </si>
  <si>
    <t>Фильтр 4-го поколения PFA 10.000 IP54 RAL7035</t>
  </si>
  <si>
    <t>выпускной размером 109x109x23</t>
  </si>
  <si>
    <t>020.001.005</t>
  </si>
  <si>
    <t>Фильтр 4-го поколения PFA 20.000 IP54 RAL7035</t>
  </si>
  <si>
    <t>выпускной размером 145x145x31</t>
  </si>
  <si>
    <t>020.001.008</t>
  </si>
  <si>
    <t>Фильтр 4-го поколения PFA 20.000 IP55 UV RAL7035</t>
  </si>
  <si>
    <t>020.001.010</t>
  </si>
  <si>
    <t>Фильтр 4-го поколения PFA 30.000 IP54 RAL7035</t>
  </si>
  <si>
    <t>выпускной размером 202x202x40</t>
  </si>
  <si>
    <t>020.001.013</t>
  </si>
  <si>
    <t>Фильтр 4-го поколения PFA 30.000 IP55 UV RAL7035</t>
  </si>
  <si>
    <t>020.001.015</t>
  </si>
  <si>
    <t>Фильтр 4-го поколения PFA 40.000 IP54 RAL7035</t>
  </si>
  <si>
    <t>выпускной размером 252x252x38</t>
  </si>
  <si>
    <t>020.001.018</t>
  </si>
  <si>
    <t>Фильтр 4-го поколения PFA 40.000 IP55 UV RAL7035</t>
  </si>
  <si>
    <t>020.001.020</t>
  </si>
  <si>
    <t>Фильтр 4-го поколения PFA 60.000 IP54 RAL7035</t>
  </si>
  <si>
    <t>выпускной размером 320x320x46</t>
  </si>
  <si>
    <t>020.001.023</t>
  </si>
  <si>
    <t>Фильтр 4-го поколения PFA 60.000 IP55 UV RAL7035</t>
  </si>
  <si>
    <t>020.003.002</t>
  </si>
  <si>
    <t>Фильтр STFA109A230 с вентилятором</t>
  </si>
  <si>
    <t>IP55 RAL7035, размеры 109х109х59</t>
  </si>
  <si>
    <t>020.003.006</t>
  </si>
  <si>
    <t>Фильтр STFA150A230 с вентилятором</t>
  </si>
  <si>
    <t>IP55 RAL7035, размеры 150х150х59</t>
  </si>
  <si>
    <t>020.003.018</t>
  </si>
  <si>
    <t>Фильтр STFA250A 230Vac с вентилятором</t>
  </si>
  <si>
    <t>RAL7035, IP55, размеры 250x250x118</t>
  </si>
  <si>
    <t>020.003.022</t>
  </si>
  <si>
    <t>Фильтр STFA325A 230VAC с вентилятором</t>
  </si>
  <si>
    <t>IP55 RAL7035, размеры 325х325х148</t>
  </si>
  <si>
    <t>020.003.080</t>
  </si>
  <si>
    <t>Фильтр STFB105A 230Vac с вентилятором</t>
  </si>
  <si>
    <t>RAL7035, IP54, размеры 105x105x60</t>
  </si>
  <si>
    <t>020.003.084</t>
  </si>
  <si>
    <t>Фильтр STFB150A 230Vac с вентилятором</t>
  </si>
  <si>
    <t>RAL7035, IP54, размеры 150x150x71</t>
  </si>
  <si>
    <t>020.003.092</t>
  </si>
  <si>
    <t>Фильтр STFB250A 230Vac с вентилятором</t>
  </si>
  <si>
    <t>RAL7035, IP54, размеры 250x250x131</t>
  </si>
  <si>
    <t>020.003.096</t>
  </si>
  <si>
    <t>Фильтр STFB325A 230Vac с вентилятором</t>
  </si>
  <si>
    <t>RAL7035, IP54, размеры 325x325x36</t>
  </si>
  <si>
    <t>020.003.118</t>
  </si>
  <si>
    <t>Фильтр STFD149A 230VAC с вентилятором</t>
  </si>
  <si>
    <t>IP54 RAL7035, размеры 148.5x148.5x67.5</t>
  </si>
  <si>
    <t>020.003.034</t>
  </si>
  <si>
    <t>Фильтр STFG149A 24VDC с вентилятором</t>
  </si>
  <si>
    <t>020.003.001</t>
  </si>
  <si>
    <t>Фильтр вентиляционный STFA109</t>
  </si>
  <si>
    <t>IP55 RAL7035, размеры 109х109х21</t>
  </si>
  <si>
    <t>020.003.005</t>
  </si>
  <si>
    <t>Фильтр вентиляционный STFA150</t>
  </si>
  <si>
    <t>IP55 RAL7035, размеры 150х150х21</t>
  </si>
  <si>
    <t>020.003.017</t>
  </si>
  <si>
    <t>Фильтр вентиляционный STFA250</t>
  </si>
  <si>
    <t>IP55 RAL7035, размер 250x250x25</t>
  </si>
  <si>
    <t>020.003.021</t>
  </si>
  <si>
    <t>Фильтр вентиляционный STFA325</t>
  </si>
  <si>
    <t>IP55 RAL7035, размеры 325х325х25</t>
  </si>
  <si>
    <t>020.003.079</t>
  </si>
  <si>
    <t>Фильтр вентиляционный STFB105</t>
  </si>
  <si>
    <t>RAL7035, IP54, размеры 105x105x15</t>
  </si>
  <si>
    <t>020.003.083</t>
  </si>
  <si>
    <t>Фильтр вентиляционный STFB150</t>
  </si>
  <si>
    <t>RAL7035, IP54, размеры 150x150x27</t>
  </si>
  <si>
    <t>020.003.091</t>
  </si>
  <si>
    <t>Фильтр вентиляционный STFB250</t>
  </si>
  <si>
    <t>RAL7035, IP54, размеры 250x250x31</t>
  </si>
  <si>
    <t>020.003.095</t>
  </si>
  <si>
    <t>Фильтр вентиляционный STFB325</t>
  </si>
  <si>
    <t>020.003.117</t>
  </si>
  <si>
    <t>Фильтр вентиляционный STFD149</t>
  </si>
  <si>
    <t>IP54 RAL7035 размеры 148.5x148.5x25.5</t>
  </si>
  <si>
    <t>020.003.120</t>
  </si>
  <si>
    <t>Фильтр вентиляционный STFD204 RAL7035</t>
  </si>
  <si>
    <t>IP54 RAL7035 размеры 204x204x28.5</t>
  </si>
  <si>
    <t>020.003.031</t>
  </si>
  <si>
    <t>Фильтр вентиляционный STFG149</t>
  </si>
  <si>
    <t>IP54 RAL7035 размеры 148.5x148.5x25</t>
  </si>
  <si>
    <t>020.003.035</t>
  </si>
  <si>
    <t>Фильтр вентиляционный STFG149 Black</t>
  </si>
  <si>
    <t>цвет: черный, размеры 148.5x148.5x24</t>
  </si>
  <si>
    <t>020.004.001</t>
  </si>
  <si>
    <t>Фильтр выпускной NSYCAG92LPF</t>
  </si>
  <si>
    <t>IP54 RAL7035, размеры 117x137x31</t>
  </si>
  <si>
    <t>020.003.102</t>
  </si>
  <si>
    <t>Фильтр с вентилятором STF149A230</t>
  </si>
  <si>
    <t>IP54, размеры 148,5х148,5мм</t>
  </si>
  <si>
    <t>020.003.010</t>
  </si>
  <si>
    <t>Фильтр с вентилятором STFA204A230</t>
  </si>
  <si>
    <t>230В/50Гц, размеры 204х204мм</t>
  </si>
  <si>
    <t>Электрооборудование / Электротехнические шкафы и аксессуары / термостаты</t>
  </si>
  <si>
    <t>010.007.017</t>
  </si>
  <si>
    <t>Hygrotherm ETF 01230.0-00</t>
  </si>
  <si>
    <t>контроль температуры и влажности</t>
  </si>
  <si>
    <t>010.009.051</t>
  </si>
  <si>
    <t>Сдвоенный термостат NSYCCOTHD</t>
  </si>
  <si>
    <t>2 независимых NO/NC контакта, диапазон регулирования 0...+60°C</t>
  </si>
  <si>
    <t>010.007.006</t>
  </si>
  <si>
    <t>Терморегулятор DMS 1141</t>
  </si>
  <si>
    <t>NO контакт, диапазон регулирования 0...+60°C</t>
  </si>
  <si>
    <t>010.008.003</t>
  </si>
  <si>
    <t>Терморегулятор FLZ 510 1K +20...+80°C</t>
  </si>
  <si>
    <t>переключающий контакт</t>
  </si>
  <si>
    <t>010.008.002</t>
  </si>
  <si>
    <t>Терморегулятор FLZ 510 1K -20...+40°C</t>
  </si>
  <si>
    <t>010.008.001</t>
  </si>
  <si>
    <t>Терморегулятор FLZ 510 1K 0...+60°C</t>
  </si>
  <si>
    <t>010.008.006</t>
  </si>
  <si>
    <t>Терморегулятор FLZ 510 3K +20...+80°C</t>
  </si>
  <si>
    <t>010.008.005</t>
  </si>
  <si>
    <t>Терморегулятор FLZ 510 3K -20...+40°C</t>
  </si>
  <si>
    <t>010.008.004</t>
  </si>
  <si>
    <t>Терморегулятор FLZ 510 3K 0...60°C</t>
  </si>
  <si>
    <t>010.008.009</t>
  </si>
  <si>
    <t>Терморегулятор FLZ 510 7K +20...+80°C</t>
  </si>
  <si>
    <t>010.008.008</t>
  </si>
  <si>
    <t>Терморегулятор FLZ 510 7K -20...+40°C</t>
  </si>
  <si>
    <t>010.008.007</t>
  </si>
  <si>
    <t>Терморегулятор FLZ 510 7K 0...60°C</t>
  </si>
  <si>
    <t>010.008.012</t>
  </si>
  <si>
    <t>Терморегулятор FLZ 520 НЗ +20...+80°C</t>
  </si>
  <si>
    <t>нормально-закрытый контакт</t>
  </si>
  <si>
    <t>010.008.011</t>
  </si>
  <si>
    <t>Терморегулятор FLZ 520 НЗ -20...+40°C</t>
  </si>
  <si>
    <t>010.008.010</t>
  </si>
  <si>
    <t>Терморегулятор FLZ 520 НЗ 0...60°C</t>
  </si>
  <si>
    <t>010.008.015</t>
  </si>
  <si>
    <t>Терморегулятор FLZ 530 НО +20...+80°C</t>
  </si>
  <si>
    <t>нормально-открытый контакт</t>
  </si>
  <si>
    <t>010.008.014</t>
  </si>
  <si>
    <t>Терморегулятор FLZ 530 НО -20...+40°C</t>
  </si>
  <si>
    <t>010.008.013</t>
  </si>
  <si>
    <t>Терморегулятор FLZ 530 НО 0...+60°C</t>
  </si>
  <si>
    <t>010.008.016</t>
  </si>
  <si>
    <t>Терморегулятор FLZ 541 0...+60°C</t>
  </si>
  <si>
    <t>два независимых НО/НЗ контакта</t>
  </si>
  <si>
    <t>010.008.017</t>
  </si>
  <si>
    <t>Терморегулятор FLZ 542 0...+60°C</t>
  </si>
  <si>
    <t>два нормально-закрытых независимых контакта</t>
  </si>
  <si>
    <t>010.008.018</t>
  </si>
  <si>
    <t>Терморегулятор FLZ 543 0...+60°C</t>
  </si>
  <si>
    <t>два нормально-открытых независимых контакта</t>
  </si>
  <si>
    <t>010.007.004</t>
  </si>
  <si>
    <t>Терморегулятор FZK 01170.0-00 +5...+60°C</t>
  </si>
  <si>
    <t>с переключающим контактом</t>
  </si>
  <si>
    <t>010.007.007</t>
  </si>
  <si>
    <t>Терморегулятор FZK 01170.0-02  -20...+30°C</t>
  </si>
  <si>
    <t>010.007.031</t>
  </si>
  <si>
    <t>Терморегулятор KTC3150</t>
  </si>
  <si>
    <t>диапазон регулирования 0...+60°С, перекидной контакт</t>
  </si>
  <si>
    <t>010.007.008</t>
  </si>
  <si>
    <t>Терморегулятор KTO 01142.0-00</t>
  </si>
  <si>
    <t>механический с диапазоном регулировки -10...+50°C, NC контакт</t>
  </si>
  <si>
    <t>010.007.022</t>
  </si>
  <si>
    <t>Терморегулятор KTO 01157.0-00</t>
  </si>
  <si>
    <t>механический с диапазоном регулировки -15...+45°C, NC контакт</t>
  </si>
  <si>
    <t>010.007.024</t>
  </si>
  <si>
    <t>Терморегулятор KTO 01159.0-00</t>
  </si>
  <si>
    <t>механический с диапазоном регулировки +20...+80°C, NC контакт</t>
  </si>
  <si>
    <t>010.007.010</t>
  </si>
  <si>
    <t>Терморегулятор KTS 01141.0-00</t>
  </si>
  <si>
    <t>механический с диапазоном регулировки 0...+60°C, NO контакт</t>
  </si>
  <si>
    <t>010.007.026</t>
  </si>
  <si>
    <t>Терморегулятор KTS 01143.0-00</t>
  </si>
  <si>
    <t>механический с диапазоном регулировки -10...+50°C, NO контакт</t>
  </si>
  <si>
    <t>010.007.023</t>
  </si>
  <si>
    <t>Терморегулятор KTS 01156</t>
  </si>
  <si>
    <t>NO контакт, диапазон регулирования -15...+45°C</t>
  </si>
  <si>
    <t>010.007.011</t>
  </si>
  <si>
    <t>Терморегулятор KTS 01158</t>
  </si>
  <si>
    <t>NO контакт, диапазон регулирования +20...+80°C</t>
  </si>
  <si>
    <t>010.001.001</t>
  </si>
  <si>
    <t>Терморегулятор SK 3110</t>
  </si>
  <si>
    <t>универсальный для монтажа на DIN рейке</t>
  </si>
  <si>
    <t>010.007.005</t>
  </si>
  <si>
    <t>Терморегулятор ZR 01172</t>
  </si>
  <si>
    <t>сдвоенный NO/NC +0...+60°C</t>
  </si>
  <si>
    <t>010.007.009</t>
  </si>
  <si>
    <t>Терморегулятор ZR 01175</t>
  </si>
  <si>
    <t>два независимых НО/НЗ контакта -10...+50°C/+20...+80°C</t>
  </si>
  <si>
    <t>010.007.012</t>
  </si>
  <si>
    <t>Термостат FTO 01160.0-00</t>
  </si>
  <si>
    <t>+15°C, 5 амперный NC контакт</t>
  </si>
  <si>
    <t>010.007.013</t>
  </si>
  <si>
    <t>Термостат FTO 01160.0-01</t>
  </si>
  <si>
    <t>+25°C, 5 амперный NC контакт</t>
  </si>
  <si>
    <t>010.007.014</t>
  </si>
  <si>
    <t>Термостат FTS 01161.0-00</t>
  </si>
  <si>
    <t>термоограничитель +50°C с NO контактом</t>
  </si>
  <si>
    <t>010.007.015</t>
  </si>
  <si>
    <t>Термостат FTS 01161.0-01</t>
  </si>
  <si>
    <t>термоограничитель +60°C с NO контактом</t>
  </si>
  <si>
    <t>010.007.016</t>
  </si>
  <si>
    <t>Термостат FTS 01161.0-02</t>
  </si>
  <si>
    <t>термоограничитель +35°C с NO контактом</t>
  </si>
  <si>
    <t>010.009.021</t>
  </si>
  <si>
    <t>Термостат NSYCCOTHI</t>
  </si>
  <si>
    <t>Переключающий контакт, диапазон регулирования 0...+60°C</t>
  </si>
  <si>
    <t>010.009.041</t>
  </si>
  <si>
    <t>Термостат NSYCCOTHO</t>
  </si>
  <si>
    <t>010.009.042</t>
  </si>
  <si>
    <t>Термостат NSYCCOTHOER20</t>
  </si>
  <si>
    <t>NO контакт, диапазон регулирования -20°C...+60°C</t>
  </si>
  <si>
    <t>010.007.402</t>
  </si>
  <si>
    <t>Термостат биметаллический 7T.81.0.000.2301</t>
  </si>
  <si>
    <t>диапазон регулирования -20...+40C</t>
  </si>
  <si>
    <t>010.007.401</t>
  </si>
  <si>
    <t>Термостат биметаллический 7T.81.0.000.2401</t>
  </si>
  <si>
    <t>010.007.001</t>
  </si>
  <si>
    <t>Термостат регулируемый DMO1140</t>
  </si>
  <si>
    <t>NC контакт, диапазон регулирования 0...+60°C</t>
  </si>
  <si>
    <t>010.009.011</t>
  </si>
  <si>
    <t>Термостат регулируемый NSYCCOTHC</t>
  </si>
  <si>
    <t>010.009.012</t>
  </si>
  <si>
    <t>Термостат регулируемый NSYCCOTHCER20</t>
  </si>
  <si>
    <t>NC контакт, диапазон регулирования -20°C...+60°C</t>
  </si>
  <si>
    <t>010.007.018</t>
  </si>
  <si>
    <t>Электронный термостат ET 01190.0-00 24Vdc</t>
  </si>
  <si>
    <t>диапазон регулирования 0...+60°C</t>
  </si>
  <si>
    <t>Электрооборудование / Электротехнические шкафы и аксессуары / нагреватели</t>
  </si>
  <si>
    <t>008.006.038</t>
  </si>
  <si>
    <t>Нагреватель CR 02700.0-00</t>
  </si>
  <si>
    <t>475Вт со встроенным вентилятором</t>
  </si>
  <si>
    <t>008.006.039</t>
  </si>
  <si>
    <t>Нагреватель CR 02701.0-00</t>
  </si>
  <si>
    <t>550Вт со встроенным вентилятором</t>
  </si>
  <si>
    <t>008.006.201</t>
  </si>
  <si>
    <t>Нагреватель CS 02800.0-00</t>
  </si>
  <si>
    <t>компактный 150Вт</t>
  </si>
  <si>
    <t>008.006.111</t>
  </si>
  <si>
    <t>Нагреватель CS 06000.0-00</t>
  </si>
  <si>
    <t>50Вт в корпусе</t>
  </si>
  <si>
    <t>008.006.113</t>
  </si>
  <si>
    <t>Нагреватель CS 06020.0-00</t>
  </si>
  <si>
    <t>150Вт с защитой от прикосновений</t>
  </si>
  <si>
    <t>008.006.081</t>
  </si>
  <si>
    <t>Нагреватель CS 13060.0-00</t>
  </si>
  <si>
    <t>1200Вт с вентилятором и регулируемым термостатом 0...+60°С</t>
  </si>
  <si>
    <t>008.006.102</t>
  </si>
  <si>
    <t>Нагреватель DMK 04710</t>
  </si>
  <si>
    <t>10Вт для монтажа на DIN рейке</t>
  </si>
  <si>
    <t>008.006.104</t>
  </si>
  <si>
    <t>Нагреватель DMK 04730</t>
  </si>
  <si>
    <t>30Вт для монтажа на DIN рейке</t>
  </si>
  <si>
    <t>008.006.101</t>
  </si>
  <si>
    <t>Нагреватель DMK 04750 55Вт</t>
  </si>
  <si>
    <t>008.006.051</t>
  </si>
  <si>
    <t>Нагреватель FLH 010 IP 20</t>
  </si>
  <si>
    <t>008.006.052</t>
  </si>
  <si>
    <t>Нагреватель FLH 010 IP 44</t>
  </si>
  <si>
    <t>008.006.068</t>
  </si>
  <si>
    <t>Нагреватель FLH 010-M</t>
  </si>
  <si>
    <t>008.006.053</t>
  </si>
  <si>
    <t>Нагреватель FLH 015 IP 20</t>
  </si>
  <si>
    <t>15Вт для монтажа на DIN рейке</t>
  </si>
  <si>
    <t>008.006.054</t>
  </si>
  <si>
    <t>Нагреватель FLH 015 IP 44</t>
  </si>
  <si>
    <t>008.006.055</t>
  </si>
  <si>
    <t>Нагреватель FLH 020-LST</t>
  </si>
  <si>
    <t>20Вт с ограниченной температурой поверхности</t>
  </si>
  <si>
    <t>008.006.056</t>
  </si>
  <si>
    <t>Нагреватель FLH 030 IP 20</t>
  </si>
  <si>
    <t>008.006.057</t>
  </si>
  <si>
    <t>Нагреватель FLH 030 IP 44</t>
  </si>
  <si>
    <t>008.006.058</t>
  </si>
  <si>
    <t>Нагреватель FLH 030-LST</t>
  </si>
  <si>
    <t>30Вт с ограниченной температурой поверхности</t>
  </si>
  <si>
    <t>008.006.045</t>
  </si>
  <si>
    <t>Нагреватель FLH 045 IP 20</t>
  </si>
  <si>
    <t>45Вт для монтажа на DIN рейке</t>
  </si>
  <si>
    <t>008.006.059</t>
  </si>
  <si>
    <t>Нагреватель FLH 045 IP 44</t>
  </si>
  <si>
    <t>008.006.060</t>
  </si>
  <si>
    <t>Нагреватель FLH 050-LST</t>
  </si>
  <si>
    <t>50Вт с ограниченной температурой поверхности</t>
  </si>
  <si>
    <t>008.006.044</t>
  </si>
  <si>
    <t>Нагреватель FLH 060 IP 20</t>
  </si>
  <si>
    <t>60Вт для монтажа на DIN рейке</t>
  </si>
  <si>
    <t>008.006.061</t>
  </si>
  <si>
    <t>Нагреватель FLH 060 IP 44</t>
  </si>
  <si>
    <t>008.006.062</t>
  </si>
  <si>
    <t>Нагреватель FLH 075 IP 20</t>
  </si>
  <si>
    <t>75Вт для монтажа на DIN рейке</t>
  </si>
  <si>
    <t>008.006.063</t>
  </si>
  <si>
    <t>Нагреватель FLH 075 IP 44</t>
  </si>
  <si>
    <t>008.006.064</t>
  </si>
  <si>
    <t>Нагреватель FLH 100 IP 20</t>
  </si>
  <si>
    <t>100Вт для монтажа на DIN рейке</t>
  </si>
  <si>
    <t>008.006.065</t>
  </si>
  <si>
    <t>Нагреватель FLH 100 IP 44</t>
  </si>
  <si>
    <t>008.006.066</t>
  </si>
  <si>
    <t>Нагреватель FLH 150 IP 20</t>
  </si>
  <si>
    <t>150Вт для монтажа на DIN рейке</t>
  </si>
  <si>
    <t>008.006.067</t>
  </si>
  <si>
    <t>Нагреватель FLH 150 IP 44</t>
  </si>
  <si>
    <t>008.006.076</t>
  </si>
  <si>
    <t>Нагреватель FLH 250</t>
  </si>
  <si>
    <t>250Вт со встроенным вентилятором</t>
  </si>
  <si>
    <t>008.006.077</t>
  </si>
  <si>
    <t>Нагреватель FLH 400</t>
  </si>
  <si>
    <t>400Вт со встроенным вентилятором</t>
  </si>
  <si>
    <t>008.006.119</t>
  </si>
  <si>
    <t>Нагреватель FLH-T 1000 230V AC</t>
  </si>
  <si>
    <t>1000Вт с вентилятором и термостатом</t>
  </si>
  <si>
    <t>008.006.115</t>
  </si>
  <si>
    <t>Нагреватель FLH-T 250 230V AC</t>
  </si>
  <si>
    <t>Мощность 250Вт, с вентилятором и термостатом.</t>
  </si>
  <si>
    <t>008.006.116</t>
  </si>
  <si>
    <t>Нагреватель FLH-T 400 230V AC</t>
  </si>
  <si>
    <t>Мощность 400Вт, с вентилятором и термостатом</t>
  </si>
  <si>
    <t>008.006.117</t>
  </si>
  <si>
    <t>Нагреватель FLH-T 600 230V AC</t>
  </si>
  <si>
    <t>Мощность 600Вт, с вентилятором и встроенным термостатом.</t>
  </si>
  <si>
    <t>008.006.118</t>
  </si>
  <si>
    <t>Нагреватель FLH-T 800 230V AC</t>
  </si>
  <si>
    <t>800Вт с вентилятором и термостатом</t>
  </si>
  <si>
    <t>008.006.003</t>
  </si>
  <si>
    <t>Нагреватель HG 04003.0-00</t>
  </si>
  <si>
    <t>008.006.005</t>
  </si>
  <si>
    <t>Нагреватель HG 04006.0-00</t>
  </si>
  <si>
    <t>008.006.020</t>
  </si>
  <si>
    <t>Нагреватель HG 14000.0-00</t>
  </si>
  <si>
    <t>008.006.021</t>
  </si>
  <si>
    <t>Нагреватель HG 14001.0-00</t>
  </si>
  <si>
    <t>008.006.022</t>
  </si>
  <si>
    <t>Нагреватель HG 14003.0-00</t>
  </si>
  <si>
    <t>008.006.023</t>
  </si>
  <si>
    <t>Нагреватель HG 14005.0-00</t>
  </si>
  <si>
    <t>008.006.024</t>
  </si>
  <si>
    <t>Нагреватель HG 14006.0-00</t>
  </si>
  <si>
    <t>008.006.025</t>
  </si>
  <si>
    <t>Нагреватель HG 14007.0-00</t>
  </si>
  <si>
    <t>Мощность 100Вт, монтаж на DIN-рейке.</t>
  </si>
  <si>
    <t>008.006.026</t>
  </si>
  <si>
    <t>Нагреватель HG 14008.0-00</t>
  </si>
  <si>
    <t>008.006.028</t>
  </si>
  <si>
    <t>Нагреватель HG 14011.0-00</t>
  </si>
  <si>
    <t>30Вт/24VDC для монтажа на DIN рейке</t>
  </si>
  <si>
    <t>008.006.027</t>
  </si>
  <si>
    <t>Нагреватель HG 14013.0-00</t>
  </si>
  <si>
    <t>60Вт/24В для монтажа на DIN рейке</t>
  </si>
  <si>
    <t>008.006.094</t>
  </si>
  <si>
    <t>Нагреватель HG 24005.0-00</t>
  </si>
  <si>
    <t>008.006.010</t>
  </si>
  <si>
    <t>Нагреватель HGK 04700.0-00</t>
  </si>
  <si>
    <t>компактный 10Вт 120-240В</t>
  </si>
  <si>
    <t>008.006.011</t>
  </si>
  <si>
    <t>Нагреватель HGK 04701.0-00</t>
  </si>
  <si>
    <t>Мощность 20Вт, монтаж на DIN-рейке.</t>
  </si>
  <si>
    <t>008.006.012</t>
  </si>
  <si>
    <t>Нагреватель HGK 04702.0-00</t>
  </si>
  <si>
    <t>008.006.015</t>
  </si>
  <si>
    <t>Нагреватель HGK 04702.9-00</t>
  </si>
  <si>
    <t>30Вт 110В для монтажа на DIN рейке</t>
  </si>
  <si>
    <t>008.007.001</t>
  </si>
  <si>
    <t>Нагреватель HVL 03102.0-00</t>
  </si>
  <si>
    <t>100Вт с вентилятором</t>
  </si>
  <si>
    <t>008.007.003</t>
  </si>
  <si>
    <t>Нагреватель HVL 03113.0-00</t>
  </si>
  <si>
    <t>200Вт с вентилятором</t>
  </si>
  <si>
    <t>008.007.004</t>
  </si>
  <si>
    <t>Нагреватель HVL 03114.0-00</t>
  </si>
  <si>
    <t>300Вт с вентилятором</t>
  </si>
  <si>
    <t>008.007.005</t>
  </si>
  <si>
    <t>Нагреватель HVL 03115.0-00</t>
  </si>
  <si>
    <t>400Вт с вентилятором</t>
  </si>
  <si>
    <t>008.006.419</t>
  </si>
  <si>
    <t>Нагреватель NSYCR100WU1</t>
  </si>
  <si>
    <t>номинальная мощность 90Вт/12-24В DC</t>
  </si>
  <si>
    <t>008.006.420</t>
  </si>
  <si>
    <t>Нагреватель NSYCR100WU2</t>
  </si>
  <si>
    <t>номинальная мощность 90Вт/110-250В AC</t>
  </si>
  <si>
    <t>008.006.404</t>
  </si>
  <si>
    <t>Нагреватель NSYCR100WU2C</t>
  </si>
  <si>
    <t>100Вт/110-230В, защита от прикосновений</t>
  </si>
  <si>
    <t>008.006.421</t>
  </si>
  <si>
    <t>Нагреватель NSYCR100WU3</t>
  </si>
  <si>
    <t>номинальная мощность 90Вт/270-420В AC</t>
  </si>
  <si>
    <t>008.006.411</t>
  </si>
  <si>
    <t>Нагреватель NSYCR10WU1</t>
  </si>
  <si>
    <t>номинальная мощность 10Вт/12-24В DC</t>
  </si>
  <si>
    <t>008.006.412</t>
  </si>
  <si>
    <t>Нагреватель NSYCR10WU2</t>
  </si>
  <si>
    <t>номинальная мощность 10Вт/110-250В AC</t>
  </si>
  <si>
    <t>008.006.422</t>
  </si>
  <si>
    <t>Нагреватель NSYCR150WU1</t>
  </si>
  <si>
    <t>номинальная мощность 150Вт/12-24В DC</t>
  </si>
  <si>
    <t>008.006.423</t>
  </si>
  <si>
    <t>Нагреватель NSYCR150WU2</t>
  </si>
  <si>
    <t>номинальная мощность 150Вт/110-250В AC</t>
  </si>
  <si>
    <t>008.006.407</t>
  </si>
  <si>
    <t>Нагреватель NSYCR150WU2C</t>
  </si>
  <si>
    <t>150Вт/110-230В, защита от прикосновений</t>
  </si>
  <si>
    <t>008.006.424</t>
  </si>
  <si>
    <t>Нагреватель NSYCR150WU3</t>
  </si>
  <si>
    <t>номинальная мощность 150Вт/270-420В AC</t>
  </si>
  <si>
    <t>008.006.413</t>
  </si>
  <si>
    <t>Нагреватель NSYCR20WU1</t>
  </si>
  <si>
    <t>номинальная мощность 20Вт/12-24В DC</t>
  </si>
  <si>
    <t>008.006.414</t>
  </si>
  <si>
    <t>Нагреватель NSYCR20WU2</t>
  </si>
  <si>
    <t>номинальная мощность 20Вт/110-250В AC</t>
  </si>
  <si>
    <t>008.006.415</t>
  </si>
  <si>
    <t>Нагреватель NSYCR20WU3</t>
  </si>
  <si>
    <t>номинальная мощность 20Вт/270-420В AC</t>
  </si>
  <si>
    <t>008.006.401</t>
  </si>
  <si>
    <t>Нагреватель NSYCR50WU2C</t>
  </si>
  <si>
    <t>55Вт/110-230В, защита от прикосновений</t>
  </si>
  <si>
    <t>008.006.416</t>
  </si>
  <si>
    <t>Нагреватель NSYCR55WU1</t>
  </si>
  <si>
    <t>номинальная мощность 55Вт/12-24В DC</t>
  </si>
  <si>
    <t>008.006.417</t>
  </si>
  <si>
    <t>Нагреватель NSYCR55WU2</t>
  </si>
  <si>
    <t>номинальная мощность 55Вт/110-230В</t>
  </si>
  <si>
    <t>008.006.418</t>
  </si>
  <si>
    <t>Нагреватель NSYCR55WU3</t>
  </si>
  <si>
    <t>номинальная мощность 55Вт/270-420В AC</t>
  </si>
  <si>
    <t>008.006.123</t>
  </si>
  <si>
    <t>Нагреватель PRH-030-M</t>
  </si>
  <si>
    <t>мощность 30Вт, напряжение питания 110-250В~ 50/60Гц</t>
  </si>
  <si>
    <t>008.006.073</t>
  </si>
  <si>
    <t>Нагреватель RC 01602 8Вт</t>
  </si>
  <si>
    <t>компактный полупроводниковый</t>
  </si>
  <si>
    <t>008.006.074</t>
  </si>
  <si>
    <t>Нагреватель RC 01609</t>
  </si>
  <si>
    <t>Компактный полупроводниковый, мощность 10Вт.</t>
  </si>
  <si>
    <t>008.006.075</t>
  </si>
  <si>
    <t>Нагреватель RC 01610</t>
  </si>
  <si>
    <t>компактный 13Вт 120-240В</t>
  </si>
  <si>
    <t>008.006.071</t>
  </si>
  <si>
    <t>Нагреватель RCE 01622</t>
  </si>
  <si>
    <t>компактный 5Вт 220В</t>
  </si>
  <si>
    <t>008.007.011</t>
  </si>
  <si>
    <t>Нагреватель со встроенным вентилятором ПНВ-800</t>
  </si>
  <si>
    <t>800W 230Vac</t>
  </si>
  <si>
    <t>008.006.203</t>
  </si>
  <si>
    <t>Тепловентилятор CSL 02810.0-00</t>
  </si>
  <si>
    <t>компактный нагреватель 400Вт</t>
  </si>
  <si>
    <t>008.006.202</t>
  </si>
  <si>
    <t>Тепловентилятор CSL 02811.0-00</t>
  </si>
  <si>
    <t>компактный нагреватель 250Вт</t>
  </si>
  <si>
    <t>008.006.030</t>
  </si>
  <si>
    <t>Электрокалорифер HGL 04640.0-00</t>
  </si>
  <si>
    <t>250Вт 220В/50Гц</t>
  </si>
  <si>
    <t>008.006.031</t>
  </si>
  <si>
    <t>Электрокалорифер HGL 04640.1-00</t>
  </si>
  <si>
    <t>250Вт 24В пост. ток</t>
  </si>
  <si>
    <t>008.006.034</t>
  </si>
  <si>
    <t>Электрокалорифер HGL 04641.0-00</t>
  </si>
  <si>
    <t>400Вт 220В/50Гц</t>
  </si>
  <si>
    <t>008.006.035</t>
  </si>
  <si>
    <t>Электрокалорифер HGL 04641.1-00</t>
  </si>
  <si>
    <t>400Вт 24В пост. ток</t>
  </si>
  <si>
    <t>Электрооборудование / Электротехнические шкафы и аксессуары / прочее</t>
  </si>
  <si>
    <t>016.002.001</t>
  </si>
  <si>
    <t>Компенсационное резьбовое соединение DA 084</t>
  </si>
  <si>
    <t>для компенсации давления</t>
  </si>
  <si>
    <t>005.181.001</t>
  </si>
  <si>
    <t>Реле электронное SM 01001.0-00</t>
  </si>
  <si>
    <t>1НО контакт, рабочее напряжение 24Vdc</t>
  </si>
  <si>
    <t>016.003.006</t>
  </si>
  <si>
    <t>Розетка с заземлением A9A15310</t>
  </si>
  <si>
    <t>для установки на DIN рейку, 16A/250В АС</t>
  </si>
  <si>
    <t>016.003.005</t>
  </si>
  <si>
    <t>Розетка с заземлением Schuko ADC-5</t>
  </si>
  <si>
    <t>для установки на DIN рейку</t>
  </si>
  <si>
    <t>Электрооборудование / Электротехнические шкафы и аксессуары / охлаждающие устройства</t>
  </si>
  <si>
    <t>022.006.093</t>
  </si>
  <si>
    <t>Охлаждающее устройство DTFI 9021 400В SC RAL7035</t>
  </si>
  <si>
    <t>мощностью 320Вт</t>
  </si>
  <si>
    <t>022.006.123</t>
  </si>
  <si>
    <t>Охлаждающее устройство DTI 6201 400V SC 50/60Hz</t>
  </si>
  <si>
    <t>мощностью 1000Вт, цвет корпуса RAL7035</t>
  </si>
  <si>
    <t>022.006.103</t>
  </si>
  <si>
    <t>Охлаждающее устройство DTI 6301 400 / 460V SC 50/60Hz</t>
  </si>
  <si>
    <t>мощностью 1500Вт, цвет корпуса RAL7035</t>
  </si>
  <si>
    <t>022.006.108</t>
  </si>
  <si>
    <t>Охлаждающее устройство DTI 6401 400 / 460V SC 50/60Hz</t>
  </si>
  <si>
    <t>мощностью 2000Вт, цвет корпуса RAL7035</t>
  </si>
  <si>
    <t>022.006.111</t>
  </si>
  <si>
    <t>Охлаждающее устройство DTI 6501 400 / 460V SC 50/60Hz</t>
  </si>
  <si>
    <t>мощностью 2500Вт, цвет корпуса RAL7035</t>
  </si>
  <si>
    <t>022.006.113</t>
  </si>
  <si>
    <t>Охлаждающее устройство DTI 6801 400 / 460V SC 50/60Hz</t>
  </si>
  <si>
    <t>мощностью 4000Вт, цвет корпуса RAL7035</t>
  </si>
  <si>
    <t>022.006.017</t>
  </si>
  <si>
    <t>Охлаждающее устройство DTI 9031 400В SC RAL7035</t>
  </si>
  <si>
    <t>мощностью 510Вт</t>
  </si>
  <si>
    <t>022.006.026</t>
  </si>
  <si>
    <t>Охлаждающее устройство DTI 9041 400В SC RAL7035</t>
  </si>
  <si>
    <t>мощностью 870Вт</t>
  </si>
  <si>
    <t>022.006.036</t>
  </si>
  <si>
    <t>Охлаждающее устройство DTI 9141 400В SC RAL7035</t>
  </si>
  <si>
    <t>мощностью 950Вт</t>
  </si>
  <si>
    <t>022.006.065</t>
  </si>
  <si>
    <t>Охлаждающее устройство DTI 9341C 400В 2~ SC RAL7035</t>
  </si>
  <si>
    <t>мощностью 1500Вт</t>
  </si>
  <si>
    <t>022.006.153</t>
  </si>
  <si>
    <t>Охлаждающее устройство DTS 6201 400V SC 50/60Hz</t>
  </si>
  <si>
    <t>022.006.163</t>
  </si>
  <si>
    <t>Охлаждающее устройство DTS 6301 400 / 460V SC 50/60Hz</t>
  </si>
  <si>
    <t>022.006.172</t>
  </si>
  <si>
    <t>Охлаждающее устройство DTS 6401 400 / 460V SC 50/60Hz</t>
  </si>
  <si>
    <t>022.006.181</t>
  </si>
  <si>
    <t>Охлаждающее устройство DTS 6501 400 / 460V SC 50/60Hz</t>
  </si>
  <si>
    <t>022.006.191</t>
  </si>
  <si>
    <t>Охлаждающее устройство DTS 6801 400 / 460V SC 50/60Hz</t>
  </si>
  <si>
    <t>022.004.027</t>
  </si>
  <si>
    <t>Охлаждающее устройство DTS 9031 400В SC RAL7035</t>
  </si>
  <si>
    <t>022.004.036</t>
  </si>
  <si>
    <t>Охлаждающее устройство DTS 9041 400В SC RAL7035</t>
  </si>
  <si>
    <t>022.004.046</t>
  </si>
  <si>
    <t>Охлаждающее устройство DTS 9141 400В SC RAL7035</t>
  </si>
  <si>
    <t>022.004.075</t>
  </si>
  <si>
    <t>Охлаждающее устройство DTS 9341C 400В 2~ SC RAL7035</t>
  </si>
  <si>
    <t>Электрооборудование / Электротехнические шкафы и аксессуары / теплообменники</t>
  </si>
  <si>
    <t>022.003.002</t>
  </si>
  <si>
    <t>Воздушно-водяной теплообменник PWS 7062 230В RAL7035</t>
  </si>
  <si>
    <t>мощностью 600Вт</t>
  </si>
  <si>
    <t>022.003.006</t>
  </si>
  <si>
    <t>Воздушно-водяной теплообменник PWS 7102 230В RAL7035</t>
  </si>
  <si>
    <t>Электрооборудование / Электротехнические шкафы и аксессуары / гигростаты</t>
  </si>
  <si>
    <t>010.008.019</t>
  </si>
  <si>
    <t>Гигростат FLZ 600</t>
  </si>
  <si>
    <t>с диапазоном установки 40-90%</t>
  </si>
  <si>
    <t>010.009.031</t>
  </si>
  <si>
    <t>Гигростат NSYCCOHY230VID</t>
  </si>
  <si>
    <t>Rh=20-80% 220-240V AC 8A 2Z</t>
  </si>
  <si>
    <t>010.007.003</t>
  </si>
  <si>
    <t>Гигростат регулируемый MFR-012</t>
  </si>
  <si>
    <t>механический 35-95%</t>
  </si>
  <si>
    <t>010.008.020</t>
  </si>
  <si>
    <t>Гигростат/термостат FLZ 610</t>
  </si>
  <si>
    <t>комбинированное устройство</t>
  </si>
  <si>
    <t>010.009.032</t>
  </si>
  <si>
    <t>Гигротермостат NSYCCOHYT230VID</t>
  </si>
  <si>
    <t>010.007.020</t>
  </si>
  <si>
    <t>Электронный гигростат EFR 01245.0-00</t>
  </si>
  <si>
    <t>диапазон регулирования 40 ... 90%RH</t>
  </si>
  <si>
    <t>Электрооборудование / Электротехнические шкафы и аксессуары / DIN рейки</t>
  </si>
  <si>
    <t>016.002.025</t>
  </si>
  <si>
    <t>DIN рейка 35x15 NSYSDR100A</t>
  </si>
  <si>
    <t>оцинкованная сталь, длина 1000 мм</t>
  </si>
  <si>
    <t>016.002.012</t>
  </si>
  <si>
    <t>DIN рейка 35x15 NSYSDR200</t>
  </si>
  <si>
    <t>без перфорации, оцинкованная сталь</t>
  </si>
  <si>
    <t>016.002.010</t>
  </si>
  <si>
    <t>DIN рейка 35x15 NSYSDR200D</t>
  </si>
  <si>
    <t>перфорированная, оцинкованная сталь</t>
  </si>
  <si>
    <t>016.002.022</t>
  </si>
  <si>
    <t>DIN рейка 35x15 NSYSDR50A</t>
  </si>
  <si>
    <t>оцинкованная сталь, длина 450 мм</t>
  </si>
  <si>
    <t>016.002.023</t>
  </si>
  <si>
    <t>DIN рейка 35x15 NSYSDR60A</t>
  </si>
  <si>
    <t>оцинкованная сталь, длина 550 мм</t>
  </si>
  <si>
    <t>016.002.024</t>
  </si>
  <si>
    <t>DIN рейка 35x15 NSYSDR80A</t>
  </si>
  <si>
    <t>оцинкованная сталь, длина 750 мм</t>
  </si>
  <si>
    <t>016.002.013</t>
  </si>
  <si>
    <t>DIN рейка 35x7.2 NSYSDR200B</t>
  </si>
  <si>
    <t>016.002.011</t>
  </si>
  <si>
    <t>DIN рейка 35x7.2 NSYSDR200BD</t>
  </si>
  <si>
    <t>016.002.021</t>
  </si>
  <si>
    <t>DIN рейка 35x7.2 NSYSDR30B</t>
  </si>
  <si>
    <t>оцинкованная сталь, длина 250 мм</t>
  </si>
  <si>
    <t>016.002.020</t>
  </si>
  <si>
    <t>DIN рейка 35x7.2 NSYSDR40B</t>
  </si>
  <si>
    <t>оцинкованная сталь, длина 350 мм</t>
  </si>
  <si>
    <t>016.002.002</t>
  </si>
  <si>
    <t>Пластиковая DIN рейка 9510</t>
  </si>
  <si>
    <t>самоклеящаяся, крепление 35мм DIN шин</t>
  </si>
  <si>
    <t>Электрооборудование / Электротехнические шкафы и аксессуары / вентиляторы</t>
  </si>
  <si>
    <t>020.004.039</t>
  </si>
  <si>
    <t>Вентилятор крышный NSYCVF575M230MF</t>
  </si>
  <si>
    <t>воздухопоток 575 м³/ч, 230В 50Гц</t>
  </si>
  <si>
    <t>020.003.201</t>
  </si>
  <si>
    <t>Вентилятор крышный ST310Е190 230VAC</t>
  </si>
  <si>
    <t>для электрошкафов, производительность 570м³/ч</t>
  </si>
  <si>
    <t>Электрооборудование / Электротехнические шкафы и аксессуары / охлаждающее устройство Пельтье</t>
  </si>
  <si>
    <t>022.001.001</t>
  </si>
  <si>
    <t>Охлаждающее устройство Пельтье PTM 100V</t>
  </si>
  <si>
    <t>100Вт, 24В, RAL7035, вертикальный монтаж</t>
  </si>
  <si>
    <t>022.001.003</t>
  </si>
  <si>
    <t>Охлаждающее устройство Пельтье PTM 150V</t>
  </si>
  <si>
    <t>150Вт, 24В, RAL7035, вертикальный монтаж</t>
  </si>
  <si>
    <t>Электрооборудование / Электротехнические шкафы и аксессуары / распределительные блоки</t>
  </si>
  <si>
    <t>012.010.011</t>
  </si>
  <si>
    <t>Распределительный блок РБ-125 1П 125А</t>
  </si>
  <si>
    <t>вход 1×35мм² + 1×16мм², выход 4×6мм²+2×16мм²</t>
  </si>
  <si>
    <t>012.010.012</t>
  </si>
  <si>
    <t>Распределительный блок РБ-160 1П 160А</t>
  </si>
  <si>
    <t>вход 1×70мм² + 1×16мм², выход 6×16мм²</t>
  </si>
  <si>
    <t>012.010.013</t>
  </si>
  <si>
    <t>Распределительный блок РБ-250 1П 250А</t>
  </si>
  <si>
    <t>вход 1×120мм², выход 2×35мм²+5×16мм²+4×10мм²</t>
  </si>
  <si>
    <t>012.010.014</t>
  </si>
  <si>
    <t>Распределительный блок РБ-400 1П 400А</t>
  </si>
  <si>
    <t>вход 1×185мм², выход 2×35мм²+5×16мм²+4×10мм²</t>
  </si>
  <si>
    <t>012.010.015</t>
  </si>
  <si>
    <t>Распределительный блок РБ-500 1П 500А</t>
  </si>
  <si>
    <t>вход шина до 8×24мм², выход 2×35мм²+5×16мм²+4×10мм²</t>
  </si>
  <si>
    <t>012.010.010</t>
  </si>
  <si>
    <t>Распределительный блок РБ-80 1П 80А</t>
  </si>
  <si>
    <t>вход 1×16мм², выход 4×6+2×16мм²</t>
  </si>
  <si>
    <t>Электрооборудование / Комплектующие газовых и электрических плит / термопары для газовых плит</t>
  </si>
  <si>
    <t>018.002.008</t>
  </si>
  <si>
    <t>Термопара STG QS-416C-27</t>
  </si>
  <si>
    <t>018.002.009</t>
  </si>
  <si>
    <t>Термопара STG QS-416D-27</t>
  </si>
  <si>
    <t>Электрооборудование / Комплектующие газовых и электрических плит / краны для газовых плит</t>
  </si>
  <si>
    <t>018.002.013</t>
  </si>
  <si>
    <t>Кран газовый BD 802-PK</t>
  </si>
  <si>
    <t>с клапаном безопасности, рабочая температура 0°C...160°C</t>
  </si>
  <si>
    <t>018.002.002</t>
  </si>
  <si>
    <t>Кран газовый STG QS-108B 059</t>
  </si>
  <si>
    <t>Кран газовый очаговый с инжектором 59л/час</t>
  </si>
  <si>
    <t>018.002.003</t>
  </si>
  <si>
    <t>Кран газовый STG QS-108B 072</t>
  </si>
  <si>
    <t>Кран газовый очаговый с инжектором 72л/час</t>
  </si>
  <si>
    <t>018.002.001</t>
  </si>
  <si>
    <t>Кран газовый STG QS-108C</t>
  </si>
  <si>
    <t>Кран газовый очаговый STG QS-108C</t>
  </si>
  <si>
    <t>018.002.006</t>
  </si>
  <si>
    <t>Кран газовый STG QS-416C</t>
  </si>
  <si>
    <t>Кран газовый с клапаном безопасности STG QS-416C</t>
  </si>
  <si>
    <t>018.002.005</t>
  </si>
  <si>
    <t>Кран газовый STG QS-416D</t>
  </si>
  <si>
    <t>Кран газовый с клапаном безопасности</t>
  </si>
  <si>
    <t>Электрооборудование / Автоматы / Шнайдер Электрик / Автоматы серии C60A</t>
  </si>
  <si>
    <t>003.001.301</t>
  </si>
  <si>
    <t>Автомат. выключатель 23555 C60A 1П 6A B</t>
  </si>
  <si>
    <t>1-полюсный, 6А, кривая отключения B</t>
  </si>
  <si>
    <t>003.001.302</t>
  </si>
  <si>
    <t>Автомат. выключатель 23556 C60A 1П 10A B</t>
  </si>
  <si>
    <t>1-полюсный, 10А, кривая отключения B</t>
  </si>
  <si>
    <t>003.001.303</t>
  </si>
  <si>
    <t>Автомат. выключатель 23557 C60A 1П 16A B</t>
  </si>
  <si>
    <t>1-полюсный, 16А, кривая отключения B</t>
  </si>
  <si>
    <t>003.001.304</t>
  </si>
  <si>
    <t>Автомат. выключатель 23559 C60A 1П 20A B</t>
  </si>
  <si>
    <t>1-полюсный, 20А, кривая отключения B</t>
  </si>
  <si>
    <t>003.001.305</t>
  </si>
  <si>
    <t>Автомат. выключатель 23560 C60A 1П 25A B</t>
  </si>
  <si>
    <t>1-полюсный, 25А, кривая отключения B</t>
  </si>
  <si>
    <t>003.001.306</t>
  </si>
  <si>
    <t>Автомат. выключатель 23561 C60A 1П 32A B</t>
  </si>
  <si>
    <t>1-полюсный, 32А, кривая отключения B</t>
  </si>
  <si>
    <t>003.001.307</t>
  </si>
  <si>
    <t>Автомат. выключатель 23562 C60A 1П 40A B</t>
  </si>
  <si>
    <t>1-полюсный, 40А, кривая отключения B</t>
  </si>
  <si>
    <t>003.001.308</t>
  </si>
  <si>
    <t>Автомат. выключатель 23571 C60A 2П  6A B</t>
  </si>
  <si>
    <t>2-полюсный, 6А, кривая отключения B</t>
  </si>
  <si>
    <t>003.001.309</t>
  </si>
  <si>
    <t>Автомат. выключатель 23572 C60A 2П 10A B</t>
  </si>
  <si>
    <t>2-полюсный, 10А, кривая отключения B</t>
  </si>
  <si>
    <t>003.001.310</t>
  </si>
  <si>
    <t>Автомат. выключатель 23573 C60A 2П 16A B</t>
  </si>
  <si>
    <t>2-полюсный, 16А, кривая отключения B</t>
  </si>
  <si>
    <t>003.001.311</t>
  </si>
  <si>
    <t>Автомат. выключатель 23574 C60A 2П 20A B</t>
  </si>
  <si>
    <t>2-полюсный, 20А, кривая отключения B</t>
  </si>
  <si>
    <t>003.001.312</t>
  </si>
  <si>
    <t>Автомат. выключатель 23575 C60A 2П 25A B</t>
  </si>
  <si>
    <t>2-полюсный, 25А, кривая отключения B</t>
  </si>
  <si>
    <t>003.001.313</t>
  </si>
  <si>
    <t>Автомат. выключатель 23577 C60A 2П 32A B</t>
  </si>
  <si>
    <t>2-полюсный, 32А, кривая отключения B</t>
  </si>
  <si>
    <t>003.001.314</t>
  </si>
  <si>
    <t>Автомат. выключатель 23578 C60A 2П 40A B</t>
  </si>
  <si>
    <t>2-полюсный, 40А, кривая отключения B</t>
  </si>
  <si>
    <t>003.001.315</t>
  </si>
  <si>
    <t>Автомат. выключатель 23586 C60A 3П 6A B</t>
  </si>
  <si>
    <t>3-полюсный, 6А, кривая отключения B</t>
  </si>
  <si>
    <t>003.001.316</t>
  </si>
  <si>
    <t>Автомат. выключатель 23587 C60A 3П 10A B</t>
  </si>
  <si>
    <t>3-полюсный, 10А, кривая отключения B</t>
  </si>
  <si>
    <t>003.001.317</t>
  </si>
  <si>
    <t>Автомат. выключатель 23589 C60A 3П 16A B</t>
  </si>
  <si>
    <t>3-полюсный, 16А, кривая отключения B</t>
  </si>
  <si>
    <t>003.001.318</t>
  </si>
  <si>
    <t>Автомат. выключатель 23590 C60A 3П 20A B</t>
  </si>
  <si>
    <t>3-полюсный, 20А, кривая отключения B</t>
  </si>
  <si>
    <t>003.001.319</t>
  </si>
  <si>
    <t>Автомат. выключатель 23591 C60A 3П 25A B</t>
  </si>
  <si>
    <t>3-полюсный, 25А, кривая отключения B</t>
  </si>
  <si>
    <t>003.001.320</t>
  </si>
  <si>
    <t>Автомат. выключатель 23592 C60A 3П 32A B</t>
  </si>
  <si>
    <t>3-полюсный, 32А, кривая отключения B</t>
  </si>
  <si>
    <t>003.001.321</t>
  </si>
  <si>
    <t>Автомат. выключатель 23593 C60A 3П 40A B</t>
  </si>
  <si>
    <t>3-полюсный, 40А, кривая отключения B</t>
  </si>
  <si>
    <t>003.001.322</t>
  </si>
  <si>
    <t>Автомат. выключатель 23602 C60A 4П 6A B</t>
  </si>
  <si>
    <t>4-полюсный, 6А, кривая отключения B</t>
  </si>
  <si>
    <t>003.001.323</t>
  </si>
  <si>
    <t>Автомат. выключатель 23603 C60A 4П 10A B</t>
  </si>
  <si>
    <t>4-полюсный, 10А, кривая отключения B</t>
  </si>
  <si>
    <t>003.001.324</t>
  </si>
  <si>
    <t>Автомат. выключатель 23604 C60A 4П 16A B</t>
  </si>
  <si>
    <t>4-полюсный, 16А, кривая отключения B</t>
  </si>
  <si>
    <t>003.001.325</t>
  </si>
  <si>
    <t>Автомат. выключатель 23605 C60A 4П 20A B</t>
  </si>
  <si>
    <t>4-полюсный, 20А, кривая отключения B</t>
  </si>
  <si>
    <t>003.001.326</t>
  </si>
  <si>
    <t>Автомат. выключатель 23606 C60A 4П 25A B</t>
  </si>
  <si>
    <t>4-полюсный, 25А, кривая отключения B</t>
  </si>
  <si>
    <t>003.001.327</t>
  </si>
  <si>
    <t>Автомат. выключатель 23607 C60A 4П 32A B</t>
  </si>
  <si>
    <t>4-полюсный, 32А, кривая отключения B</t>
  </si>
  <si>
    <t>003.001.328</t>
  </si>
  <si>
    <t>Автомат. выключатель 23608 C60A 4П 40A B</t>
  </si>
  <si>
    <t>4-полюсный, 40А, кривая отключения B</t>
  </si>
  <si>
    <t>003.001.329</t>
  </si>
  <si>
    <t>Автомат. выключатель 23794 C60A 1П 2A C</t>
  </si>
  <si>
    <t>1-полюсный, 2А, кривая отключения C</t>
  </si>
  <si>
    <t>003.001.330</t>
  </si>
  <si>
    <t>Автомат. выключатель 23796 C60A 1П 4A C</t>
  </si>
  <si>
    <t>1-полюсный, 4А, кривая отключения C</t>
  </si>
  <si>
    <t>003.001.331</t>
  </si>
  <si>
    <t>Автомат. выключатель 23807 C60A 2П 2A C</t>
  </si>
  <si>
    <t>2-полюсный, 2А, кривая отключения C</t>
  </si>
  <si>
    <t>003.001.332</t>
  </si>
  <si>
    <t>Автомат. выключатель 23809 C60A 2П 4A C</t>
  </si>
  <si>
    <t>2-полюсный, 4А, кривая отключения C</t>
  </si>
  <si>
    <t>003.001.333</t>
  </si>
  <si>
    <t>Автомат. выключатель 23820 C60A 3П 2A C</t>
  </si>
  <si>
    <t>3-полюсный, 2А, кривая отключения C</t>
  </si>
  <si>
    <t>003.001.334</t>
  </si>
  <si>
    <t>Автомат. выключатель 23822 C60A 3П 4A C</t>
  </si>
  <si>
    <t>3-полюсный, 4А, кривая отключения C</t>
  </si>
  <si>
    <t>003.001.335</t>
  </si>
  <si>
    <t>Автомат. выключатель 23833 C60A 4П 2A C</t>
  </si>
  <si>
    <t>4-полюсный, 2А, кривая отключения C</t>
  </si>
  <si>
    <t>003.001.336</t>
  </si>
  <si>
    <t>Автомат. выключатель 23835 C60A 4П 4A C</t>
  </si>
  <si>
    <t>4-полюсный, 4А, кривая отключения C</t>
  </si>
  <si>
    <t>003.001.337</t>
  </si>
  <si>
    <t>Автомат. выключатель 23849 C60A 1П 6A C</t>
  </si>
  <si>
    <t>1-полюсный, 6А, кривая отключения C</t>
  </si>
  <si>
    <t>003.001.338</t>
  </si>
  <si>
    <t>Автомат. выключатель 23850 C60A 1П 10A C</t>
  </si>
  <si>
    <t>1-полюсный, 10А, кривая отключения C</t>
  </si>
  <si>
    <t>003.001.339</t>
  </si>
  <si>
    <t>Автомат. выключатель 23851 C60A 1П 16A C</t>
  </si>
  <si>
    <t>1-полюсный, 16А, кривая отключения C</t>
  </si>
  <si>
    <t>003.001.340</t>
  </si>
  <si>
    <t>Автомат. выключатель 23852 C60A 1П 20A C</t>
  </si>
  <si>
    <t>1-полюсный, 20А, кривая отключения C</t>
  </si>
  <si>
    <t>003.001.341</t>
  </si>
  <si>
    <t>Автомат. выключатель 23853 C60A 1П 25A C</t>
  </si>
  <si>
    <t>1-полюсный, 25А, кривая отключения C</t>
  </si>
  <si>
    <t>003.001.342</t>
  </si>
  <si>
    <t>Автомат. выключатель 23854 C60A 1П 32A C</t>
  </si>
  <si>
    <t>1-полюсный, 32А, кривая отключения C</t>
  </si>
  <si>
    <t>003.001.343</t>
  </si>
  <si>
    <t>Автомат. выключатель 23855 C60A 1П 40A C</t>
  </si>
  <si>
    <t>1-полюсный, 40А, кривая отключения C</t>
  </si>
  <si>
    <t>003.001.344</t>
  </si>
  <si>
    <t>Автомат. выключатель 23863 C60A 2П 6A C</t>
  </si>
  <si>
    <t>2-полюсный, 6А, кривая отключения C</t>
  </si>
  <si>
    <t>003.001.345</t>
  </si>
  <si>
    <t>Автомат. выключатель 23864 C60A 2П 10A C</t>
  </si>
  <si>
    <t>2-полюсный, 10А, кривая отключения C</t>
  </si>
  <si>
    <t>003.001.346</t>
  </si>
  <si>
    <t>Автомат. выключатель 23865 C60A 2П 16A C</t>
  </si>
  <si>
    <t>2-полюсный, 16А, кривая отключения C</t>
  </si>
  <si>
    <t>003.001.347</t>
  </si>
  <si>
    <t>Автомат. выключатель 23866 C60A 2П 20A C</t>
  </si>
  <si>
    <t>2-полюсный, 20А, кривая отключения C</t>
  </si>
  <si>
    <t>003.001.348</t>
  </si>
  <si>
    <t>Автомат. выключатель 23867 C60A 2П 25A C</t>
  </si>
  <si>
    <t>2-полюсный, 25А, кривая отключения C</t>
  </si>
  <si>
    <t>003.001.349</t>
  </si>
  <si>
    <t>Автомат. выключатель 23868 C60A 2П 32A C</t>
  </si>
  <si>
    <t>2-полюсный, 32А, кривая отключения C</t>
  </si>
  <si>
    <t>003.001.350</t>
  </si>
  <si>
    <t>Автомат. выключатель 23869 C60A 2П 40A C</t>
  </si>
  <si>
    <t>2-полюсный, 40А, кривая отключения C</t>
  </si>
  <si>
    <t>003.001.351</t>
  </si>
  <si>
    <t>Автомат. выключатель 23877 C60A 3П 6A C</t>
  </si>
  <si>
    <t>3-полюсный, 6А, кривая отключения C</t>
  </si>
  <si>
    <t>003.001.352</t>
  </si>
  <si>
    <t>Автомат. выключатель 23878 C60A 3П 10A C</t>
  </si>
  <si>
    <t>3-полюсный, 10А, кривая отключения C</t>
  </si>
  <si>
    <t>003.001.353</t>
  </si>
  <si>
    <t>Автомат. выключатель 23880 C60A 3П 16A C</t>
  </si>
  <si>
    <t>3-полюсный, 16А, кривая отключения C</t>
  </si>
  <si>
    <t>003.001.354</t>
  </si>
  <si>
    <t>Автомат. выключатель 23881 C60A 3П 20A C</t>
  </si>
  <si>
    <t>3-полюсный, 20А, кривая отключения C</t>
  </si>
  <si>
    <t>003.001.355</t>
  </si>
  <si>
    <t>Автомат. выключатель 23882 C60A 3П 25A C</t>
  </si>
  <si>
    <t>3-полюсный, 25А, кривая отключения C</t>
  </si>
  <si>
    <t>003.001.356</t>
  </si>
  <si>
    <t>Автомат. выключатель 23885 C60A 3П 32A C</t>
  </si>
  <si>
    <t>3-полюсный, 32А, кривая отключения C</t>
  </si>
  <si>
    <t>003.001.357</t>
  </si>
  <si>
    <t>Автомат. выключатель 23886 C60A 3П 40A C</t>
  </si>
  <si>
    <t>3-полюсный, 40А, кривая отключения C</t>
  </si>
  <si>
    <t>003.001.358</t>
  </si>
  <si>
    <t>Автомат. выключатель 23900 C60A 4П 6A C</t>
  </si>
  <si>
    <t>4-полюсный, 6А, кривая отключения C</t>
  </si>
  <si>
    <t>003.001.359</t>
  </si>
  <si>
    <t>Автомат. выключатель 23901 C60A 4П 10A C</t>
  </si>
  <si>
    <t>4-полюсный, 10А, кривая отключения C</t>
  </si>
  <si>
    <t>003.001.360</t>
  </si>
  <si>
    <t>Автомат. выключатель 23902 C60A 4П 16A C</t>
  </si>
  <si>
    <t>4-полюсный, 16А, кривая отключения C</t>
  </si>
  <si>
    <t>003.001.361</t>
  </si>
  <si>
    <t>Автомат. выключатель 23903 C60A 4П 20A C</t>
  </si>
  <si>
    <t>4-полюсный, 20А, кривая отключения C</t>
  </si>
  <si>
    <t>003.001.362</t>
  </si>
  <si>
    <t>Автомат. выключатель 23904 C60A 4П 25A C</t>
  </si>
  <si>
    <t>4-полюсный, 25А, кривая отключения C</t>
  </si>
  <si>
    <t>003.001.363</t>
  </si>
  <si>
    <t>Автомат. выключатель 23905 C60A 4П 32A C</t>
  </si>
  <si>
    <t>4-полюсный, 32А, кривая отключения C</t>
  </si>
  <si>
    <t>003.001.364</t>
  </si>
  <si>
    <t>Автомат. выключатель 23906 C60A 4П 40A C</t>
  </si>
  <si>
    <t>4-полюсный, 40А, кривая отключения C</t>
  </si>
  <si>
    <t>Электрооборудование / Автоматы / Шнайдер Электрик / Автоматы серии C60H</t>
  </si>
  <si>
    <t>003.001.601</t>
  </si>
  <si>
    <t>Автомат. выключатель 24639 C60H 1П 1A B</t>
  </si>
  <si>
    <t>1-полюсный, кривая отключения B, 1А</t>
  </si>
  <si>
    <t>003.001.602</t>
  </si>
  <si>
    <t>Автомат. выключатель 24640 C60H 1П 2A B</t>
  </si>
  <si>
    <t>1-полюсный, кривая отключения B, 2А</t>
  </si>
  <si>
    <t>003.001.603</t>
  </si>
  <si>
    <t>Автомат. выключатель 24641 C60H 1П 3A B</t>
  </si>
  <si>
    <t>1-полюсный, кривая отключения B, 3А</t>
  </si>
  <si>
    <t>003.001.604</t>
  </si>
  <si>
    <t>Автомат. выключатель 24642 C60H 1П 4A B</t>
  </si>
  <si>
    <t>1-полюсный, кривая отключения B, 4А</t>
  </si>
  <si>
    <t>003.001.605</t>
  </si>
  <si>
    <t>Автомат. выключатель 24699 C60H 1П 6A B</t>
  </si>
  <si>
    <t>1-полюсный, кривая отключения B, 6А</t>
  </si>
  <si>
    <t>003.001.606</t>
  </si>
  <si>
    <t>Автомат. выключатель 24700 C60H 1П 10A B</t>
  </si>
  <si>
    <t>1-полюсный, кривая отключения B, 10А</t>
  </si>
  <si>
    <t>003.001.607</t>
  </si>
  <si>
    <t>Автомат. выключатель 24701 C60H 1П 16A B</t>
  </si>
  <si>
    <t>1-полюсный, кривая отключения B, 16А</t>
  </si>
  <si>
    <t>003.001.608</t>
  </si>
  <si>
    <t>Автомат. выключатель 24702 C60H 1П 20A B</t>
  </si>
  <si>
    <t>1-полюсный, кривая отключения B, 20А</t>
  </si>
  <si>
    <t>003.001.609</t>
  </si>
  <si>
    <t>Автомат. выключатель 24703 C60H 1П 25A B</t>
  </si>
  <si>
    <t>1-полюсный, кривая отключения B, 25А</t>
  </si>
  <si>
    <t>003.001.610</t>
  </si>
  <si>
    <t>Автомат. выключатель 24704 C60H 1П 32A B</t>
  </si>
  <si>
    <t>1-полюсный, кривая отключения B, 32А</t>
  </si>
  <si>
    <t>003.001.611</t>
  </si>
  <si>
    <t>Автомат. выключатель 24705 C60H 1П 40A B</t>
  </si>
  <si>
    <t>1-полюсный, кривая отключения B, 40А</t>
  </si>
  <si>
    <t>003.001.612</t>
  </si>
  <si>
    <t>Автомат. выключатель 24706 C60H 1П 50A B</t>
  </si>
  <si>
    <t>1-полюсный, кривая отключения B, 50А</t>
  </si>
  <si>
    <t>003.001.613</t>
  </si>
  <si>
    <t>Автомат. выключатель 24707 C60H 1П 63A B</t>
  </si>
  <si>
    <t>1-полюсный, кривая отключения B, 63А</t>
  </si>
  <si>
    <t>003.001.614</t>
  </si>
  <si>
    <t>Автомат. выключатель 24725 C60H 2П 6A B</t>
  </si>
  <si>
    <t>2-полюсный, кривая отключения B, 6А</t>
  </si>
  <si>
    <t>003.001.615</t>
  </si>
  <si>
    <t>Автомат. выключатель 24726 C60H 2П 10A B</t>
  </si>
  <si>
    <t>2-полюсный, кривая отключения B, 10А</t>
  </si>
  <si>
    <t>003.001.616</t>
  </si>
  <si>
    <t>Автомат. выключатель 24727 C60H 2П 16A B</t>
  </si>
  <si>
    <t>2-полюсный, кривая отключения B, 16А</t>
  </si>
  <si>
    <t>003.001.617</t>
  </si>
  <si>
    <t>Автомат. выключатель 24728 C60H 2П 20A B</t>
  </si>
  <si>
    <t>2-полюсный, кривая отключения B, 20А</t>
  </si>
  <si>
    <t>003.001.618</t>
  </si>
  <si>
    <t>Автомат. выключатель 24729 C60H 2П 25A B</t>
  </si>
  <si>
    <t>2-полюсный, кривая отключения B, 25А</t>
  </si>
  <si>
    <t>003.001.619</t>
  </si>
  <si>
    <t>Автомат. выключатель 24730 C60H 2П 32A B</t>
  </si>
  <si>
    <t>2-полюсный, кривая отключения B, 32А</t>
  </si>
  <si>
    <t>003.001.620</t>
  </si>
  <si>
    <t>Автомат. выключатель 24731 C60H 2П 40A B</t>
  </si>
  <si>
    <t>2-полюсный, кривая отключения B, 40А</t>
  </si>
  <si>
    <t>003.001.621</t>
  </si>
  <si>
    <t>Автомат. выключатель 24732 C60H 2П 50A B</t>
  </si>
  <si>
    <t>2-полюсный, кривая отключения B, 50А</t>
  </si>
  <si>
    <t>003.001.622</t>
  </si>
  <si>
    <t>Автомат. выключатель 24733 C60H 2П 63A B</t>
  </si>
  <si>
    <t>2-полюсный, кривая отключения B, 63А</t>
  </si>
  <si>
    <t>003.001.623</t>
  </si>
  <si>
    <t>Автомат. выключатель 24738 C60H 3П 6A B</t>
  </si>
  <si>
    <t>3-полюсный, кривая отключения B, 6А</t>
  </si>
  <si>
    <t>003.001.624</t>
  </si>
  <si>
    <t>Автомат. выключатель 24739 C60H 3П 10A B</t>
  </si>
  <si>
    <t>3-полюсный, кривая отключения B, 10А</t>
  </si>
  <si>
    <t>003.001.625</t>
  </si>
  <si>
    <t>Автомат. выключатель 24740 C60H 3П 16A B</t>
  </si>
  <si>
    <t>3-полюсный, кривая отключения B, 16А</t>
  </si>
  <si>
    <t>003.001.626</t>
  </si>
  <si>
    <t>Автомат. выключатель 24741 C60H 3П 20A B</t>
  </si>
  <si>
    <t>3-полюсный, кривая отключения B, 20А</t>
  </si>
  <si>
    <t>003.001.627</t>
  </si>
  <si>
    <t>Автомат. выключатель 24742 C60H 3П 25A B</t>
  </si>
  <si>
    <t>3-полюсный, кривая отключения B, 25А</t>
  </si>
  <si>
    <t>003.001.628</t>
  </si>
  <si>
    <t>Автомат. выключатель 24743 C60H 3П 32A B</t>
  </si>
  <si>
    <t>3-полюсный, кривая отключения B, 32А</t>
  </si>
  <si>
    <t>003.001.629</t>
  </si>
  <si>
    <t>Автомат. выключатель 24744 C60H 3П 40A B</t>
  </si>
  <si>
    <t>3-полюсный, кривая отключения B, 40А</t>
  </si>
  <si>
    <t>003.001.630</t>
  </si>
  <si>
    <t>Автомат. выключатель 24745 C60H 3П 50A B</t>
  </si>
  <si>
    <t>3-полюсный, кривая отключения B, 50А</t>
  </si>
  <si>
    <t>003.001.631</t>
  </si>
  <si>
    <t>Автомат. выключатель 24746 C60H 3П 63A B</t>
  </si>
  <si>
    <t>3-полюсный, кривая отключения B, 63А</t>
  </si>
  <si>
    <t>003.001.632</t>
  </si>
  <si>
    <t>Автомат. выключатель 24751 C60H 4П 6A B</t>
  </si>
  <si>
    <t>4-полюсный, кривая отключения B, 6А</t>
  </si>
  <si>
    <t>003.001.633</t>
  </si>
  <si>
    <t>Автомат. выключатель 24752 C60H 4П 10A B</t>
  </si>
  <si>
    <t>4-полюсный, кривая отключения B, 10А</t>
  </si>
  <si>
    <t>003.001.634</t>
  </si>
  <si>
    <t>Автомат. выключатель 24753 C60H 4П 16A B</t>
  </si>
  <si>
    <t>4-полюсный, кривая отключения B, 16А</t>
  </si>
  <si>
    <t>003.001.635</t>
  </si>
  <si>
    <t>Автомат. выключатель 24754 C60H 4П 20A B</t>
  </si>
  <si>
    <t>4-полюсный, кривая отключения B, 20А</t>
  </si>
  <si>
    <t>003.001.636</t>
  </si>
  <si>
    <t>Автомат. выключатель 24755 C60H 4П 25A B</t>
  </si>
  <si>
    <t>4-полюсный, кривая отключения B, 25А</t>
  </si>
  <si>
    <t>003.001.637</t>
  </si>
  <si>
    <t>Автомат. выключатель 24756 C60H 4П 32A B</t>
  </si>
  <si>
    <t>4-полюсный, кривая отключения B, 32А</t>
  </si>
  <si>
    <t>003.001.638</t>
  </si>
  <si>
    <t>Автомат. выключатель 24757 C60H 4П 40A B</t>
  </si>
  <si>
    <t>4-полюсный, кривая отключения B, 40А</t>
  </si>
  <si>
    <t>003.001.639</t>
  </si>
  <si>
    <t>Автомат. выключатель 24758 C60H 4П 50A B</t>
  </si>
  <si>
    <t>4-полюсный, кривая отключения B, 50А</t>
  </si>
  <si>
    <t>003.001.640</t>
  </si>
  <si>
    <t>Автомат. выключатель 24759 C60H 4П 63A B</t>
  </si>
  <si>
    <t>4-полюсный, кривая отключения B, 63А</t>
  </si>
  <si>
    <t>003.001.641</t>
  </si>
  <si>
    <t>Автомат. выключатель 24900 C60H 1П 0,5A C</t>
  </si>
  <si>
    <t>1-полюсный, кривая отключения C, 0.5А</t>
  </si>
  <si>
    <t>003.001.642</t>
  </si>
  <si>
    <t>Автомат. выключатель 24901 C60H 1П 0,75A C</t>
  </si>
  <si>
    <t>1-полюсный, кривая отключения C, 0.75А</t>
  </si>
  <si>
    <t>003.001.643</t>
  </si>
  <si>
    <t>Автомат. выключатель 24902 C60H 2П 0,5A C</t>
  </si>
  <si>
    <t>2-полюсный, кривая отключения C, 0.5А</t>
  </si>
  <si>
    <t>003.001.644</t>
  </si>
  <si>
    <t>Автомат. выключатель 24903 C60H 2П 0,75A C</t>
  </si>
  <si>
    <t>2-полюсный, кривая отключения C, 0.75А</t>
  </si>
  <si>
    <t>003.001.645</t>
  </si>
  <si>
    <t>Автомат. выключатель 24906 C60H 3П 0,5A C</t>
  </si>
  <si>
    <t>3-полюсный, кривая отключения C, 0.5А</t>
  </si>
  <si>
    <t>003.001.646</t>
  </si>
  <si>
    <t>Автомат. выключатель 24907 C60H 3П 0,75A C</t>
  </si>
  <si>
    <t>3-полюсный, кривая отключения C, 0.75А</t>
  </si>
  <si>
    <t>003.001.647</t>
  </si>
  <si>
    <t>Автомат. выключатель 24908 C60H 4П 0,5A C</t>
  </si>
  <si>
    <t>4-полюсный, кривая отключения C, 0.5А</t>
  </si>
  <si>
    <t>003.001.648</t>
  </si>
  <si>
    <t>Автомат. выключатель 24909 C60H 4П 0,75A C</t>
  </si>
  <si>
    <t>4-полюсный, кривая отключения C, 0.75А</t>
  </si>
  <si>
    <t>003.001.649</t>
  </si>
  <si>
    <t>Автомат. выключатель 24955 C60H 1П 1A C</t>
  </si>
  <si>
    <t>1-полюсный, кривая отключения C, 1А</t>
  </si>
  <si>
    <t>003.001.650</t>
  </si>
  <si>
    <t>Автомат. выключатель 24956 C60H 1П 2A C</t>
  </si>
  <si>
    <t>1-полюсный, кривая отключения C, 2А</t>
  </si>
  <si>
    <t>003.001.651</t>
  </si>
  <si>
    <t>Автомат. выключатель 24957 C60H 1П 3A C</t>
  </si>
  <si>
    <t>1-полюсный, кривая отключения C, 3А</t>
  </si>
  <si>
    <t>003.001.652</t>
  </si>
  <si>
    <t>Автомат. выключатель 24958 C60H 1П 4A C</t>
  </si>
  <si>
    <t>1-полюсный, кривая отключения C, 4А</t>
  </si>
  <si>
    <t>003.001.653</t>
  </si>
  <si>
    <t>Автомат. выключатель 24959 C60H 1П 6A C</t>
  </si>
  <si>
    <t>1-полюсный, кривая отключения C, 6А</t>
  </si>
  <si>
    <t>003.001.654</t>
  </si>
  <si>
    <t>Автомат. выключатель 24960 C60H 1П 10A C</t>
  </si>
  <si>
    <t>1-полюсный, кривая отключения C, 10А</t>
  </si>
  <si>
    <t>003.001.655</t>
  </si>
  <si>
    <t>Автомат. выключатель 24961 C60H 1П 16A C</t>
  </si>
  <si>
    <t>1-полюсный, кривая отключения C, 16А</t>
  </si>
  <si>
    <t>003.001.656</t>
  </si>
  <si>
    <t>Автомат. выключатель 24962 C60H 1П 20A C</t>
  </si>
  <si>
    <t>1-полюсный, кривая отключения C, 20А</t>
  </si>
  <si>
    <t>003.001.657</t>
  </si>
  <si>
    <t>Автомат. выключатель 24963 C60H 1П 25A C</t>
  </si>
  <si>
    <t>1-полюсный, кривая отключения C, 25А</t>
  </si>
  <si>
    <t>003.001.658</t>
  </si>
  <si>
    <t>Автомат. выключатель 24964 C60H 1П 32A C</t>
  </si>
  <si>
    <t>1-полюсный, кривая отключения C, 32А</t>
  </si>
  <si>
    <t>003.001.659</t>
  </si>
  <si>
    <t>Автомат. выключатель 24965 C60H 1П 40A C</t>
  </si>
  <si>
    <t>1-полюсный, кривая отключения C, 40А</t>
  </si>
  <si>
    <t>003.001.660</t>
  </si>
  <si>
    <t>Автомат. выключатель 24966 C60H 1П 50A C</t>
  </si>
  <si>
    <t>1-полюсный, кривая отключения C, 50А</t>
  </si>
  <si>
    <t>003.001.661</t>
  </si>
  <si>
    <t>Автомат. выключатель 24967 C60H 1П 63A C</t>
  </si>
  <si>
    <t>1-полюсный, кривая отключения C, 63А</t>
  </si>
  <si>
    <t>003.001.662</t>
  </si>
  <si>
    <t>Автомат. выключатель 24981 C60H 2П 1A C</t>
  </si>
  <si>
    <t>2-полюсный, кривая отключения C, 1А</t>
  </si>
  <si>
    <t>003.001.663</t>
  </si>
  <si>
    <t>Автомат. выключатель 24982 C60H 2П 2A C</t>
  </si>
  <si>
    <t>2-полюсный, кривая отключения C, 2А</t>
  </si>
  <si>
    <t>003.001.664</t>
  </si>
  <si>
    <t>Автомат. выключатель 24983 C60H 2П 3A C</t>
  </si>
  <si>
    <t>2-полюсный, кривая отключения C, 3А</t>
  </si>
  <si>
    <t>003.001.665</t>
  </si>
  <si>
    <t>Автомат. выключатель 24984 C60H 2П 4A C</t>
  </si>
  <si>
    <t>2-полюсный, кривая отключения C, 4А</t>
  </si>
  <si>
    <t>003.001.666</t>
  </si>
  <si>
    <t>Автомат. выключатель 24985 C60H 2П 6A C</t>
  </si>
  <si>
    <t>2-полюсный, кривая отключения C, 6А</t>
  </si>
  <si>
    <t>003.001.667</t>
  </si>
  <si>
    <t>Автомат. выключатель 24986 C60H 2П 10A C</t>
  </si>
  <si>
    <t>2-полюсный, кривая отключения C, 10А</t>
  </si>
  <si>
    <t>003.001.668</t>
  </si>
  <si>
    <t>Автомат. выключатель 24987 C60H 2П 16A C</t>
  </si>
  <si>
    <t>2-полюсный, кривая отключения C, 16А</t>
  </si>
  <si>
    <t>003.001.669</t>
  </si>
  <si>
    <t>Автомат. выключатель 24988 C60H 2П 20A C</t>
  </si>
  <si>
    <t>2-полюсный, кривая отключения C, 20А</t>
  </si>
  <si>
    <t>003.001.670</t>
  </si>
  <si>
    <t>Автомат. выключатель 24989 C60H 2П 25A C</t>
  </si>
  <si>
    <t>2-полюсный, кривая отключения C, 25А</t>
  </si>
  <si>
    <t>003.001.671</t>
  </si>
  <si>
    <t>Автомат. выключатель 24990 C60H 2П 32A C</t>
  </si>
  <si>
    <t>2-полюсный, кривая отключения C, 32А</t>
  </si>
  <si>
    <t>003.001.672</t>
  </si>
  <si>
    <t>Автомат. выключатель 24991 C60H 2П 40A C</t>
  </si>
  <si>
    <t>2-полюсный, кривая отключения C, 40А</t>
  </si>
  <si>
    <t>003.001.673</t>
  </si>
  <si>
    <t>Автомат. выключатель 24992 C60H 2П 50A C</t>
  </si>
  <si>
    <t>2-полюсный, кривая отключения C, 50А</t>
  </si>
  <si>
    <t>003.001.674</t>
  </si>
  <si>
    <t>Автомат. выключатель 24993 C60H 2П 63A C</t>
  </si>
  <si>
    <t>2-полюсный, кривая отключения C, 63А</t>
  </si>
  <si>
    <t>003.001.675</t>
  </si>
  <si>
    <t>Автомат. выключатель 24994 C60H 3П 1A C</t>
  </si>
  <si>
    <t>3-полюсный, кривая отключения C, 1А</t>
  </si>
  <si>
    <t>003.001.676</t>
  </si>
  <si>
    <t>Автомат. выключатель 24995 C60H 3П 2A C</t>
  </si>
  <si>
    <t>3-полюсный, кривая отключения C, 2А</t>
  </si>
  <si>
    <t>003.001.677</t>
  </si>
  <si>
    <t>Автомат. выключатель 24996 C60H 3П 3A C</t>
  </si>
  <si>
    <t>3-полюсный, кривая отключения C, 3А</t>
  </si>
  <si>
    <t>003.001.678</t>
  </si>
  <si>
    <t>Автомат. выключатель 24997 C60H 3П 4A C</t>
  </si>
  <si>
    <t>3-полюсный, кривая отключения C, 4А</t>
  </si>
  <si>
    <t>003.001.679</t>
  </si>
  <si>
    <t>Автомат. выключатель 24998 C60H 3П 6A C</t>
  </si>
  <si>
    <t>3-полюсный, кривая отключения C, 6А</t>
  </si>
  <si>
    <t>003.001.680</t>
  </si>
  <si>
    <t>Автомат. выключатель 24999 C60H 3П 10A C</t>
  </si>
  <si>
    <t>3-полюсный, кривая отключения C, 10А</t>
  </si>
  <si>
    <t>003.001.681</t>
  </si>
  <si>
    <t>Автомат. выключатель 25000 C60H 3П 16A C</t>
  </si>
  <si>
    <t>3-полюсный, кривая отключения C, 16А</t>
  </si>
  <si>
    <t>003.001.682</t>
  </si>
  <si>
    <t>Автомат. выключатель 25001 C60H 3П 20A C</t>
  </si>
  <si>
    <t>3-полюсный, кривая отключения C, 20А</t>
  </si>
  <si>
    <t>003.001.683</t>
  </si>
  <si>
    <t>Автомат. выключатель 25002 C60H 3П 25A C</t>
  </si>
  <si>
    <t>3-полюсный, кривая отключения C, 25А</t>
  </si>
  <si>
    <t>003.001.684</t>
  </si>
  <si>
    <t>Автомат. выключатель 25003 C60H 3П 32A C</t>
  </si>
  <si>
    <t>3-полюсный, кривая отключения C, 32А</t>
  </si>
  <si>
    <t>003.001.685</t>
  </si>
  <si>
    <t>Автомат. выключатель 25004 C60H 3П 40A C</t>
  </si>
  <si>
    <t>3-полюсный, кривая отключения C, 40А</t>
  </si>
  <si>
    <t>003.001.686</t>
  </si>
  <si>
    <t>Автомат. выключатель 25005 C60H 3П 50A C</t>
  </si>
  <si>
    <t>3-полюсный, кривая отключения C, 50А</t>
  </si>
  <si>
    <t>003.001.687</t>
  </si>
  <si>
    <t>Автомат. выключатель 25006 C60H 3П 63A C</t>
  </si>
  <si>
    <t>3-полюсный, кривая отключения C, 63А</t>
  </si>
  <si>
    <t>003.001.688</t>
  </si>
  <si>
    <t>Автомат. выключатель 25007 C60H 4П 1A C</t>
  </si>
  <si>
    <t>4-полюсный, кривая отключения C, 1А</t>
  </si>
  <si>
    <t>003.001.689</t>
  </si>
  <si>
    <t>Автомат. выключатель 25008 C60H 4П 2A C</t>
  </si>
  <si>
    <t>4-полюсный, кривая отключения C, 2А</t>
  </si>
  <si>
    <t>003.001.690</t>
  </si>
  <si>
    <t>Автомат. выключатель 25009 C60H 4П 3A C</t>
  </si>
  <si>
    <t>4-полюсный, кривая отключения C, 3А</t>
  </si>
  <si>
    <t>003.001.691</t>
  </si>
  <si>
    <t>Автомат. выключатель 25010 C60H 4П 4A C</t>
  </si>
  <si>
    <t>4-полюсный, кривая отключения C, 4А</t>
  </si>
  <si>
    <t>003.001.692</t>
  </si>
  <si>
    <t>Автомат. выключатель 25011 C60H 4П 6A C</t>
  </si>
  <si>
    <t>4-полюсный, кривая отключения C, 6А</t>
  </si>
  <si>
    <t>003.001.693</t>
  </si>
  <si>
    <t>Автомат. выключатель 25012 C60H 4П 10A C</t>
  </si>
  <si>
    <t>4-полюсный, кривая отключения C, 10А</t>
  </si>
  <si>
    <t>003.001.694</t>
  </si>
  <si>
    <t>Автомат. выключатель 25013 C60H 4П 16A C</t>
  </si>
  <si>
    <t>4-полюсный, кривая отключения C, 16А</t>
  </si>
  <si>
    <t>003.001.695</t>
  </si>
  <si>
    <t>Автомат. выключатель 25014 C60H 4П 20A C</t>
  </si>
  <si>
    <t>4-полюсный, кривая отключения C, 20А</t>
  </si>
  <si>
    <t>003.001.696</t>
  </si>
  <si>
    <t>Автомат. выключатель 25015 C60H 4П 25A C</t>
  </si>
  <si>
    <t>4-полюсный, кривая отключения C, 25А</t>
  </si>
  <si>
    <t>003.001.697</t>
  </si>
  <si>
    <t>Автомат. выключатель 25016 C60H 4П 32A C</t>
  </si>
  <si>
    <t>4-полюсный, кривая отключения C, 32А</t>
  </si>
  <si>
    <t>003.001.698</t>
  </si>
  <si>
    <t>Автомат. выключатель 25017 C60H 4П 40A C</t>
  </si>
  <si>
    <t>4-полюсный, кривая отключения C, 40А</t>
  </si>
  <si>
    <t>003.001.699</t>
  </si>
  <si>
    <t>Автомат. выключатель 25018 C60H 4П 50A C</t>
  </si>
  <si>
    <t>4-полюсный, кривая отключения C, 50А</t>
  </si>
  <si>
    <t>003.001.700</t>
  </si>
  <si>
    <t>Автомат. выключатель 25019 C60H 4П 63A C</t>
  </si>
  <si>
    <t>4-полюсный, кривая отключения C, 63А</t>
  </si>
  <si>
    <t>003.001.701</t>
  </si>
  <si>
    <t>Автомат. выключатель 25080 C60H 1П 1A D</t>
  </si>
  <si>
    <t>1-полюсный, кривая отключения D, 1А</t>
  </si>
  <si>
    <t>003.001.702</t>
  </si>
  <si>
    <t>Автомат. выключатель 25081 C60H 1П 2A D</t>
  </si>
  <si>
    <t>1-полюсный, кривая отключения D, 2А</t>
  </si>
  <si>
    <t>003.001.703</t>
  </si>
  <si>
    <t>Автомат. выключатель 25082 C60H 1П 3A D</t>
  </si>
  <si>
    <t>1-полюсный, кривая отключения D, 3А</t>
  </si>
  <si>
    <t>003.001.704</t>
  </si>
  <si>
    <t>Автомат. выключатель 25083 C60H 1П 4A D</t>
  </si>
  <si>
    <t>1-полюсный, кривая отключения D, 4А</t>
  </si>
  <si>
    <t>003.001.705</t>
  </si>
  <si>
    <t>Автомат. выключатель 25084 C60H 1П 6A D</t>
  </si>
  <si>
    <t>1-полюсный, кривая отключения D, 6А</t>
  </si>
  <si>
    <t>003.001.706</t>
  </si>
  <si>
    <t>Автомат. выключатель 25085 C60H 1П 10A D</t>
  </si>
  <si>
    <t>1-полюсный, кривая отключения D, 10А</t>
  </si>
  <si>
    <t>003.001.707</t>
  </si>
  <si>
    <t>Автомат. выключатель 25086 C60H 1П 16A D</t>
  </si>
  <si>
    <t>1-полюсный, кривая отключения D, 16А</t>
  </si>
  <si>
    <t>003.001.708</t>
  </si>
  <si>
    <t>Автомат. выключатель 25087 C60H 1П 20A D</t>
  </si>
  <si>
    <t>1-полюсный, кривая отключения D, 20А</t>
  </si>
  <si>
    <t>003.001.709</t>
  </si>
  <si>
    <t>Автомат. выключатель 25088 C60H 1П 25A D</t>
  </si>
  <si>
    <t>1-полюсный, кривая отключения D, 25А</t>
  </si>
  <si>
    <t>003.001.710</t>
  </si>
  <si>
    <t>Автомат. выключатель 25089 C60H 1П 32A D</t>
  </si>
  <si>
    <t>1-полюсный, кривая отключения D, 32А</t>
  </si>
  <si>
    <t>003.001.711</t>
  </si>
  <si>
    <t>Автомат. выключатель 25090 C60H 1П 40A D</t>
  </si>
  <si>
    <t>1-полюсный, кривая отключения D, 40А</t>
  </si>
  <si>
    <t>003.001.712</t>
  </si>
  <si>
    <t>Автомат. выключатель 25091 C60H 1П 50A D</t>
  </si>
  <si>
    <t>1-полюсный, кривая отключения D, 50А</t>
  </si>
  <si>
    <t>003.001.713</t>
  </si>
  <si>
    <t>Автомат. выключатель 25092 C60H 1П 63A D</t>
  </si>
  <si>
    <t>1-полюсный, кривая отключения D, 63А</t>
  </si>
  <si>
    <t>003.001.715</t>
  </si>
  <si>
    <t>Автомат. выключатель 25099 C60H 1П+Н 10A C</t>
  </si>
  <si>
    <t>1 полюс + N, кривая отключения C, 10А</t>
  </si>
  <si>
    <t>003.001.716</t>
  </si>
  <si>
    <t>Автомат. выключатель 25101 C60H 1П+Н 16A C</t>
  </si>
  <si>
    <t>1 полюс + N, кривая отключения C, 16А</t>
  </si>
  <si>
    <t>003.001.717</t>
  </si>
  <si>
    <t>Автомат. выключатель 25106 C60H 1П+Н 50A C</t>
  </si>
  <si>
    <t>1 полюс + N, кривая отключения C, 50А</t>
  </si>
  <si>
    <t>003.001.718</t>
  </si>
  <si>
    <t>Автомат. выключатель 25108 C60H 2П 1A D</t>
  </si>
  <si>
    <t>2-полюсный, кривая отключения D, 1А</t>
  </si>
  <si>
    <t>003.001.719</t>
  </si>
  <si>
    <t>Автомат. выключатель 25111 C60H 2П 2A D</t>
  </si>
  <si>
    <t>2-полюсный, кривая отключения D, 2А</t>
  </si>
  <si>
    <t>003.001.720</t>
  </si>
  <si>
    <t>Автомат. Выключатель 25112 C60H 2П 3A D</t>
  </si>
  <si>
    <t>2-полюсный, кривая отключения D, 3А</t>
  </si>
  <si>
    <t>003.001.721</t>
  </si>
  <si>
    <t>Автомат. выключатель 25113 C60H 2П 4A D</t>
  </si>
  <si>
    <t>2-полюсный, кривая отключения D, 4А</t>
  </si>
  <si>
    <t>003.001.722</t>
  </si>
  <si>
    <t>Автомат. выключатель 25114 C60H 2П 6A D</t>
  </si>
  <si>
    <t>2-полюсный, кривая отключения D, 6А</t>
  </si>
  <si>
    <t>003.001.723</t>
  </si>
  <si>
    <t>Автомат. выключатель 25115 C60H 2П 10A D</t>
  </si>
  <si>
    <t>2-полюсный, кривая отключения D, 10А</t>
  </si>
  <si>
    <t>003.001.724</t>
  </si>
  <si>
    <t>Автомат. выключатель 25117 C60H 2П 16A D</t>
  </si>
  <si>
    <t>2-полюсный, кривая отключения D, 16А</t>
  </si>
  <si>
    <t>003.001.725</t>
  </si>
  <si>
    <t>Автомат. выключатель 25118 C60H 2П 20A D</t>
  </si>
  <si>
    <t>2-полюсный, кривая отключения D, 20А</t>
  </si>
  <si>
    <t>003.001.726</t>
  </si>
  <si>
    <t>Автомат. выключатель 25119 C60H 2П 25A D</t>
  </si>
  <si>
    <t>2-полюсный, кривая отключения D, 25А</t>
  </si>
  <si>
    <t>003.001.727</t>
  </si>
  <si>
    <t>Автомат. выключатель 25120 C60H 2П 32A D</t>
  </si>
  <si>
    <t>2-полюсный, кривая отключения D, 32А</t>
  </si>
  <si>
    <t>003.001.728</t>
  </si>
  <si>
    <t>Автомат. выключатель 25121 C60H 2П 40A D</t>
  </si>
  <si>
    <t>2-полюсный, кривая отключения D, 40А</t>
  </si>
  <si>
    <t>003.001.729</t>
  </si>
  <si>
    <t>Автомат. выключатель 25122 C60H 2П 50A D</t>
  </si>
  <si>
    <t>2-полюсный, кривая отключения D, 50А</t>
  </si>
  <si>
    <t>003.001.730</t>
  </si>
  <si>
    <t>Автомат. выключатель 25123 C60H 2П 63A D</t>
  </si>
  <si>
    <t>2-полюсный, кривая отключения D, 63А</t>
  </si>
  <si>
    <t>003.001.731</t>
  </si>
  <si>
    <t>Автомат. выключатель 25124 C60H 3П 1A D</t>
  </si>
  <si>
    <t>3-полюсный, кривая отключения D, 1А</t>
  </si>
  <si>
    <t>003.001.732</t>
  </si>
  <si>
    <t>Автомат. выключатель 25125 C60H 3П 2A D</t>
  </si>
  <si>
    <t>3-полюсный, кривая отключения D, 2А</t>
  </si>
  <si>
    <t>003.001.733</t>
  </si>
  <si>
    <t>Автомат. выключатель 25126 C60H 3П 3A D</t>
  </si>
  <si>
    <t>3-полюсный, кривая отключения D, 3А</t>
  </si>
  <si>
    <t>003.001.734</t>
  </si>
  <si>
    <t>Автомат. выключатель 25127 C60H 3П 4A D</t>
  </si>
  <si>
    <t>3-полюсный, кривая отключения D, 4А</t>
  </si>
  <si>
    <t>003.001.735</t>
  </si>
  <si>
    <t>Автомат. выключатель 25128 C60H 3П 6A D</t>
  </si>
  <si>
    <t>3-полюсный, кривая отключения D, 6А</t>
  </si>
  <si>
    <t>003.001.736</t>
  </si>
  <si>
    <t>Автомат. выключатель 25129 C60H 3П 10A D</t>
  </si>
  <si>
    <t>3-полюсный, кривая отключения D, 10А</t>
  </si>
  <si>
    <t>003.001.737</t>
  </si>
  <si>
    <t>Автомат. выключатель 25131 C60H 3П 16A D</t>
  </si>
  <si>
    <t>3-полюсный, кривая отключения D, 16А</t>
  </si>
  <si>
    <t>003.001.738</t>
  </si>
  <si>
    <t>Автомат. выключатель 25132 C60H 3П 20A D</t>
  </si>
  <si>
    <t>3-полюсный, кривая отключения D, 20А</t>
  </si>
  <si>
    <t>003.001.739</t>
  </si>
  <si>
    <t>Автомат. выключатель 25133 C60H 3П 25A D</t>
  </si>
  <si>
    <t>3-полюсный, кривая отключения D, 25А</t>
  </si>
  <si>
    <t>003.001.740</t>
  </si>
  <si>
    <t>Автомат. выключатель 25134 C60H 3П 32A D</t>
  </si>
  <si>
    <t>3-полюсный, кривая отключения D, 32А</t>
  </si>
  <si>
    <t>003.001.741</t>
  </si>
  <si>
    <t>Автомат. выключатель 25135 C60H 3П 40A D</t>
  </si>
  <si>
    <t>3-полюсный, кривая отключения D, 40А</t>
  </si>
  <si>
    <t>003.001.742</t>
  </si>
  <si>
    <t>Автомат. выключатель 25136 C60H 3П 50A D</t>
  </si>
  <si>
    <t>3-полюсный, кривая отключения D, 50А</t>
  </si>
  <si>
    <t>003.001.743</t>
  </si>
  <si>
    <t>Автомат. выключатель 25137 C60H 3П 63A D</t>
  </si>
  <si>
    <t>3-полюсный, кривая отключения D, 63А</t>
  </si>
  <si>
    <t>003.001.744</t>
  </si>
  <si>
    <t>Автомат. выключатель 25138 C60H 4П 1A D</t>
  </si>
  <si>
    <t>4-полюсный, кривая отключения D, 1А</t>
  </si>
  <si>
    <t>003.001.745</t>
  </si>
  <si>
    <t>Автомат. выключатель 25139 C60H 4П 2A D</t>
  </si>
  <si>
    <t>4-полюсный, кривая отключения D, 2А</t>
  </si>
  <si>
    <t>003.001.746</t>
  </si>
  <si>
    <t>Автомат. выключатель 25140 C60H 4П 3A D</t>
  </si>
  <si>
    <t>4-полюсный, кривая отключения D, 3А</t>
  </si>
  <si>
    <t>003.001.747</t>
  </si>
  <si>
    <t>Автомат. выключатель 25141 C60H 4П 4A D</t>
  </si>
  <si>
    <t>4-полюсный, кривая отключения D, 4А</t>
  </si>
  <si>
    <t>003.001.748</t>
  </si>
  <si>
    <t>Автомат. выключатель 25142 C60H 4П 6A D</t>
  </si>
  <si>
    <t>4-полюсный, кривая отключения D, 6А</t>
  </si>
  <si>
    <t>003.001.749</t>
  </si>
  <si>
    <t>Автомат. выключатель 25143 C60H 4П 10A D</t>
  </si>
  <si>
    <t>4-полюсный, кривая отключения D, 10А</t>
  </si>
  <si>
    <t>003.001.750</t>
  </si>
  <si>
    <t>Автомат. выключатель 25145 C60H 4П 16A D</t>
  </si>
  <si>
    <t>4-полюсный, кривая отключения D, 16А</t>
  </si>
  <si>
    <t>003.001.751</t>
  </si>
  <si>
    <t>Автомат. выключатель 25146 C60H 4П 20A D</t>
  </si>
  <si>
    <t>4-полюсный, кривая отключения D, 20А</t>
  </si>
  <si>
    <t>003.001.752</t>
  </si>
  <si>
    <t>Автомат. выключатель 25147 C60H 4П 25A D</t>
  </si>
  <si>
    <t>4-полюсный, кривая отключения D, 25А</t>
  </si>
  <si>
    <t>003.001.753</t>
  </si>
  <si>
    <t>Автомат. выключатель 25148 C60H 4П 32A D</t>
  </si>
  <si>
    <t>4-полюсный, кривая отключения D, 32А</t>
  </si>
  <si>
    <t>003.001.754</t>
  </si>
  <si>
    <t>Автомат. выключатель 25149 C60H 4П 40A D</t>
  </si>
  <si>
    <t>4-полюсный, кривая отключения D, 40А</t>
  </si>
  <si>
    <t>003.001.755</t>
  </si>
  <si>
    <t>Автомат. выключатель 25150 C60H 4П 50A D</t>
  </si>
  <si>
    <t>4-полюсный, кривая отключения D, 50А</t>
  </si>
  <si>
    <t>003.001.756</t>
  </si>
  <si>
    <t>Автомат. выключатель 25151 C60H 4П 63A D</t>
  </si>
  <si>
    <t>4-полюсный, кривая отключения D, 63А</t>
  </si>
  <si>
    <t>Электрооборудование / Автоматы / Шнайдер Электрик / Автоматы серии iC60N</t>
  </si>
  <si>
    <t>003.010.002</t>
  </si>
  <si>
    <t>Автомат. выключатель A9F73101 1П 1A B</t>
  </si>
  <si>
    <t>однополюсный автомат, кривая отключения B</t>
  </si>
  <si>
    <t>003.010.003</t>
  </si>
  <si>
    <t>Автомат. выключатель A9F73102 1П 2A B</t>
  </si>
  <si>
    <t>003.010.004</t>
  </si>
  <si>
    <t>Автомат. выключатель A9F73103 1П 3A B</t>
  </si>
  <si>
    <t>003.010.005</t>
  </si>
  <si>
    <t>Автомат. выключатель A9F73104 1П 4A B</t>
  </si>
  <si>
    <t>003.010.008</t>
  </si>
  <si>
    <t>Автомат. выключатель A9F73113 1П 13A B</t>
  </si>
  <si>
    <t>003.010.001</t>
  </si>
  <si>
    <t>Автомат. выключатель A9F73170 1П 0.5A B</t>
  </si>
  <si>
    <t>003.010.016</t>
  </si>
  <si>
    <t>Автомат. выключатель A9F73270 2П 0.5A B</t>
  </si>
  <si>
    <t>двухполюсный автомат, кривая отключения B</t>
  </si>
  <si>
    <t>003.010.006</t>
  </si>
  <si>
    <t>Автомат. выключатель A9F78106 1П 6A B</t>
  </si>
  <si>
    <t>003.010.007</t>
  </si>
  <si>
    <t>Автомат. выключатель A9F78110 1П 10A B</t>
  </si>
  <si>
    <t>003.010.009</t>
  </si>
  <si>
    <t>Автомат. выключатель A9F78116 1П 16A B</t>
  </si>
  <si>
    <t>003.010.010</t>
  </si>
  <si>
    <t>Автомат. выключатель A9F78120 1П 20A B</t>
  </si>
  <si>
    <t>003.010.011</t>
  </si>
  <si>
    <t>Автомат. выключатель A9F78125 1П 25A B</t>
  </si>
  <si>
    <t>003.010.012</t>
  </si>
  <si>
    <t>Автомат. выключатель A9F78132 1П 32A B</t>
  </si>
  <si>
    <t>003.010.013</t>
  </si>
  <si>
    <t>Автомат. выключатель A9F78140 1П 40A B</t>
  </si>
  <si>
    <t>003.010.014</t>
  </si>
  <si>
    <t>Автомат. выключатель A9F78150 1П 50A B</t>
  </si>
  <si>
    <t>003.010.015</t>
  </si>
  <si>
    <t>Автомат. выключатель A9F78163 1П 63A B</t>
  </si>
  <si>
    <t>003.010.069</t>
  </si>
  <si>
    <t>Автомат. выключатель A9F79116 1П 16A C</t>
  </si>
  <si>
    <t>однополюсный автомат, кривая отключения С</t>
  </si>
  <si>
    <t>003.010.103</t>
  </si>
  <si>
    <t>Автомат. выключатель A9F79340 3П 40A C</t>
  </si>
  <si>
    <t>трехполюсный автомат, кривая отключения C</t>
  </si>
  <si>
    <t>Электрооборудование / Автоматы / Шнайдер Электрик / Автоматы серии NG125N</t>
  </si>
  <si>
    <t>003.001.201</t>
  </si>
  <si>
    <t>18610 NG125N 1П 10A C</t>
  </si>
  <si>
    <t>1-полюсный автомат, 10А, кривая отключения C</t>
  </si>
  <si>
    <t>003.001.202</t>
  </si>
  <si>
    <t>18611 NG125N 1П 16A C</t>
  </si>
  <si>
    <t>1-полюсный автомат, 16А, кривая отключения C</t>
  </si>
  <si>
    <t>003.001.203</t>
  </si>
  <si>
    <t>18612 NG125N 1П 20A C</t>
  </si>
  <si>
    <t>1-полюсный автомат, 20А, кривая отключения C</t>
  </si>
  <si>
    <t>003.001.204</t>
  </si>
  <si>
    <t>18613 NG125N 1П 25A C</t>
  </si>
  <si>
    <t>1-полюсный автомат, 25А, кривая отключения C</t>
  </si>
  <si>
    <t>003.001.205</t>
  </si>
  <si>
    <t>18614 NG125N 1П 32A C</t>
  </si>
  <si>
    <t>1-полюсный автомат, 32А, кривая отключения C</t>
  </si>
  <si>
    <t>003.001.206</t>
  </si>
  <si>
    <t>18615 NG125N 1П 40A C</t>
  </si>
  <si>
    <t>1-полюсный автомат, 40А, кривая отключения C</t>
  </si>
  <si>
    <t>003.001.207</t>
  </si>
  <si>
    <t>18616 NG125N 1П 50A C</t>
  </si>
  <si>
    <t>1-полюсный автомат, 50А, кривая отключения C</t>
  </si>
  <si>
    <t>003.001.208</t>
  </si>
  <si>
    <t>18617 NG125N 1П 63A C</t>
  </si>
  <si>
    <t>1-полюсный автомат, 63А, кривая отключения C</t>
  </si>
  <si>
    <t>003.001.209</t>
  </si>
  <si>
    <t>18618 NG125N 1П 80A C</t>
  </si>
  <si>
    <t>1-полюсный автомат, 80А, кривая отключения C</t>
  </si>
  <si>
    <t>003.001.210</t>
  </si>
  <si>
    <t>18621 NG125N 2П 10A C</t>
  </si>
  <si>
    <t>2-полюсный автомат, 10А, кривая отключения C</t>
  </si>
  <si>
    <t>003.001.211</t>
  </si>
  <si>
    <t>18622 NG125N 2П 16A C</t>
  </si>
  <si>
    <t>2-полюсный автомат, 16А, кривая отключения C</t>
  </si>
  <si>
    <t>003.001.212</t>
  </si>
  <si>
    <t>18623 NG125N 2П 20A C</t>
  </si>
  <si>
    <t>2-полюсный автомат, 20А, кривая отключения C</t>
  </si>
  <si>
    <t>003.001.213</t>
  </si>
  <si>
    <t>18624 NG125N 2П 25A C</t>
  </si>
  <si>
    <t>2-полюсный автомат, 25А, кривая отключения C</t>
  </si>
  <si>
    <t>003.001.214</t>
  </si>
  <si>
    <t>18625 NG125N 2П 32A C</t>
  </si>
  <si>
    <t>2-полюсный автомат, 32А, кривая отключения C</t>
  </si>
  <si>
    <t>003.001.215</t>
  </si>
  <si>
    <t>18626 NG125N 2П 40A C</t>
  </si>
  <si>
    <t>2-полюсный автомат, 40А, кривая отключения C</t>
  </si>
  <si>
    <t>003.001.216</t>
  </si>
  <si>
    <t>18627 NG125N 2П 50A C</t>
  </si>
  <si>
    <t>2-полюсный автомат, 50А, кривая отключения C</t>
  </si>
  <si>
    <t>003.001.217</t>
  </si>
  <si>
    <t>18628 NG125N 2П 63A C</t>
  </si>
  <si>
    <t>2-полюсный автомат, 63А, кривая отключения C</t>
  </si>
  <si>
    <t>003.001.218</t>
  </si>
  <si>
    <t>18629 NG125N 2П 80A C</t>
  </si>
  <si>
    <t>2-полюсный автомат, 80А, кривая отключения C</t>
  </si>
  <si>
    <t>003.001.219</t>
  </si>
  <si>
    <t>18632 NG125N 3П 10A C</t>
  </si>
  <si>
    <t>3-полюсный автомат, 10А, кривая отключения C</t>
  </si>
  <si>
    <t>003.001.220</t>
  </si>
  <si>
    <t>18633 NG125N 3П 16A C</t>
  </si>
  <si>
    <t>3-полюсный автомат, 16А, кривая отключения C</t>
  </si>
  <si>
    <t>003.001.221</t>
  </si>
  <si>
    <t>18634 NG125N 3П 20A C</t>
  </si>
  <si>
    <t>3-полюсный автомат, 20А, кривая отключения C</t>
  </si>
  <si>
    <t>003.001.222</t>
  </si>
  <si>
    <t>18635 NG125N 3П 25A C</t>
  </si>
  <si>
    <t>3-полюсный автомат, 25А, кривая отключения C</t>
  </si>
  <si>
    <t>003.001.223</t>
  </si>
  <si>
    <t>18636 NG125N 3П 32A C</t>
  </si>
  <si>
    <t>3-полюсный автомат, 32А, кривая отключения C</t>
  </si>
  <si>
    <t>003.001.224</t>
  </si>
  <si>
    <t>18637 NG125N 3П 40A C</t>
  </si>
  <si>
    <t>3-полюсный автомат, 40А, кривая отключения C</t>
  </si>
  <si>
    <t>003.001.225</t>
  </si>
  <si>
    <t>18638 NG125N 3П 50A C</t>
  </si>
  <si>
    <t>3-полюсный автомат, 50А, кривая отключения C</t>
  </si>
  <si>
    <t>003.001.226</t>
  </si>
  <si>
    <t>18639 NG125N 3П 63A C</t>
  </si>
  <si>
    <t>3-полюсный автомат автомат, 63А, кривая отключения C</t>
  </si>
  <si>
    <t>003.001.227</t>
  </si>
  <si>
    <t>18640 NG125N 3П 80A C</t>
  </si>
  <si>
    <t>3-полюсный автомат, 80А, кривая отключения C</t>
  </si>
  <si>
    <t>003.001.228</t>
  </si>
  <si>
    <t>18642 NG125N 3П 100A C</t>
  </si>
  <si>
    <t>3-полюсный автомат, 100А, кривая отключения C</t>
  </si>
  <si>
    <t>003.001.229</t>
  </si>
  <si>
    <t>18644 NG125N 3П 125A C</t>
  </si>
  <si>
    <t>3-полюсный автомат, 125А, кривая отключения C</t>
  </si>
  <si>
    <t>003.001.230</t>
  </si>
  <si>
    <t>18646 NG125N 3П+Н 80A C</t>
  </si>
  <si>
    <t>3 полюса + N, 80А, кривая отключения C</t>
  </si>
  <si>
    <t>003.001.231</t>
  </si>
  <si>
    <t>18647 NG125N 3П+Н 100A C</t>
  </si>
  <si>
    <t>3 полюса + N, 100А, кривая отключения C</t>
  </si>
  <si>
    <t>003.001.232</t>
  </si>
  <si>
    <t>18648 NG125N 3П+Н 125A C</t>
  </si>
  <si>
    <t>3 полюса + N, 125А, кривая отключения C</t>
  </si>
  <si>
    <t>003.001.233</t>
  </si>
  <si>
    <t>18649 NG125N 4П 10A C</t>
  </si>
  <si>
    <t>4-полюсный автомат, 10А, кривая отключения C</t>
  </si>
  <si>
    <t>003.001.234</t>
  </si>
  <si>
    <t>18650 NG125N 4П 16A C</t>
  </si>
  <si>
    <t>4-полюсный автомат, 16А, кривая отключения C</t>
  </si>
  <si>
    <t>003.001.235</t>
  </si>
  <si>
    <t>18651 NG125N 4П 20A C</t>
  </si>
  <si>
    <t>4-полюсный автомат, 20А, кривая отключения C</t>
  </si>
  <si>
    <t>003.001.236</t>
  </si>
  <si>
    <t>18652 NG125N 4П 25A C</t>
  </si>
  <si>
    <t>4-полюсный автомат, 25А, кривая отключения C</t>
  </si>
  <si>
    <t>003.001.237</t>
  </si>
  <si>
    <t>18653 NG125N 4П 32A C</t>
  </si>
  <si>
    <t>4-полюсный автомат, 32А, кривая отключения C</t>
  </si>
  <si>
    <t>003.001.238</t>
  </si>
  <si>
    <t>18654 NG125N 4П 40A C</t>
  </si>
  <si>
    <t>4-полюсный автомат, 40А, кривая отключения C</t>
  </si>
  <si>
    <t>003.001.239</t>
  </si>
  <si>
    <t>18655 NG125N 4П 50A C</t>
  </si>
  <si>
    <t>4-полюсный автомат, 50А, кривая отключения C</t>
  </si>
  <si>
    <t>003.001.240</t>
  </si>
  <si>
    <t>18656 NG125N 4П 63A C</t>
  </si>
  <si>
    <t>4-полюсный автомат, 63А, кривая отключения C</t>
  </si>
  <si>
    <t>003.001.241</t>
  </si>
  <si>
    <t>18658 NG125N 4П 80A C</t>
  </si>
  <si>
    <t>4-полюсный автомат, 80А, кривая отключения C</t>
  </si>
  <si>
    <t>003.001.242</t>
  </si>
  <si>
    <t>18660 NG125N 4П 100A C</t>
  </si>
  <si>
    <t>4-полюсный автомат, 100А, кривая отключения C</t>
  </si>
  <si>
    <t>003.001.243</t>
  </si>
  <si>
    <t>18662 NG125N 4П 125A C</t>
  </si>
  <si>
    <t>4-полюсный автомат, 125А, кривая отключения C</t>
  </si>
  <si>
    <t>003.001.244</t>
  </si>
  <si>
    <t>18663 NG125N 3П 80A B</t>
  </si>
  <si>
    <t>3-полюсный автомат, 80А, кривая отключения B</t>
  </si>
  <si>
    <t>003.001.245</t>
  </si>
  <si>
    <t>18664 NG125N 3П 100A B</t>
  </si>
  <si>
    <t>3-полюсный автомат, 100А, кривая отключения B</t>
  </si>
  <si>
    <t>003.001.246</t>
  </si>
  <si>
    <t>18665 NG125N 3П 125A B</t>
  </si>
  <si>
    <t>3-полюсный автомат, 125А, кривая отключения B</t>
  </si>
  <si>
    <t>003.001.247</t>
  </si>
  <si>
    <t>18666 NG125N 4П 80A B</t>
  </si>
  <si>
    <t>4-полюсный автомат, 80А, кривая отключения B</t>
  </si>
  <si>
    <t>003.001.248</t>
  </si>
  <si>
    <t>18667 NG125N 4П 100A B</t>
  </si>
  <si>
    <t>4-полюсный автомат, 100А, кривая отключения B</t>
  </si>
  <si>
    <t>003.001.249</t>
  </si>
  <si>
    <t>18668 NG125N 4П 125A B</t>
  </si>
  <si>
    <t>4-полюсный автомат, 125А, кривая отключения B</t>
  </si>
  <si>
    <t>003.001.250</t>
  </si>
  <si>
    <t>18669 NG125N 3П 80A D</t>
  </si>
  <si>
    <t>3-полюсный автомат, 80А, кривая отключения D</t>
  </si>
  <si>
    <t>003.001.251</t>
  </si>
  <si>
    <t>18670 NG125N 3П 100A D</t>
  </si>
  <si>
    <t>3-полюсный автомат, 100А, кривая отключения D</t>
  </si>
  <si>
    <t>003.001.252</t>
  </si>
  <si>
    <t>18671 NG125N 3П 125A D</t>
  </si>
  <si>
    <t>3-полюсный автомат, 125А, кривая отключения D</t>
  </si>
  <si>
    <t>003.001.253</t>
  </si>
  <si>
    <t>18672 NG125N 4П 80A D</t>
  </si>
  <si>
    <t>4-полюсный автомат, 80А, кривая отключения D</t>
  </si>
  <si>
    <t>003.001.254</t>
  </si>
  <si>
    <t>18673 NG125N 4П 100A D</t>
  </si>
  <si>
    <t>4-полюсный автомат, 100А, кривая отключения D</t>
  </si>
  <si>
    <t>003.001.255</t>
  </si>
  <si>
    <t>18674 NG125N 4П 125A D</t>
  </si>
  <si>
    <t>4-полюсный автомат, 125А, кривая отключения D</t>
  </si>
  <si>
    <t>Электрооборудование / Автоматы / Шнайдер Электрик / Автоматы серии C120N</t>
  </si>
  <si>
    <t>003.001.001</t>
  </si>
  <si>
    <t>Автомат. выключатель 18340 C120N 1П 63A B</t>
  </si>
  <si>
    <t>однополюсный, кривая отключения B</t>
  </si>
  <si>
    <t>003.001.002</t>
  </si>
  <si>
    <t>Автомат. выключатель 18341 C120N 1П 80A B</t>
  </si>
  <si>
    <t>003.001.003</t>
  </si>
  <si>
    <t>Автомат. выключатель 18342 C120N 1П 100A B</t>
  </si>
  <si>
    <t>003.001.004</t>
  </si>
  <si>
    <t>Автомат. выключатель 18343 C120N 1П 125A B</t>
  </si>
  <si>
    <t>003.001.005</t>
  </si>
  <si>
    <t>Автомат. выключатель 18344 C120N 2П 63A B</t>
  </si>
  <si>
    <t>двухполюсный, кривая отключения B</t>
  </si>
  <si>
    <t>003.001.006</t>
  </si>
  <si>
    <t>Автомат. выключатель 18345 C120N 2П 80A B</t>
  </si>
  <si>
    <t>003.001.007</t>
  </si>
  <si>
    <t>Автомат. выключатель 18346 C120N 2П 100A B</t>
  </si>
  <si>
    <t>003.001.008</t>
  </si>
  <si>
    <t>Автомат. выключатель 18347 C120N 2П 125A B</t>
  </si>
  <si>
    <t>003.001.009</t>
  </si>
  <si>
    <t>Автомат. выключатель 18348 C120N 3П 63A B</t>
  </si>
  <si>
    <t>трехполюсный, кривая отключения B</t>
  </si>
  <si>
    <t>003.001.010</t>
  </si>
  <si>
    <t>Автомат. выключатель 18349 C120N 3П 80A B</t>
  </si>
  <si>
    <t>003.001.011</t>
  </si>
  <si>
    <t>Автомат. выключатель 18350 C120N 3П 100A B</t>
  </si>
  <si>
    <t>003.001.012</t>
  </si>
  <si>
    <t>Автомат. выключатель 18351 C120N 3П 125A B</t>
  </si>
  <si>
    <t>003.001.013</t>
  </si>
  <si>
    <t>Автомат. выключатель 18352 C120N 4П 63A B</t>
  </si>
  <si>
    <t>четырех-полюсный, кривая отключения В</t>
  </si>
  <si>
    <t>003.001.014</t>
  </si>
  <si>
    <t>Автомат. выключатель 18353 C120N 4П 80A B</t>
  </si>
  <si>
    <t>003.001.015</t>
  </si>
  <si>
    <t>Автомат. выключатель 18354 C120N 4П 100A B</t>
  </si>
  <si>
    <t>003.001.016</t>
  </si>
  <si>
    <t>Автомат. выключатель 18355 C120N 4П 125A B</t>
  </si>
  <si>
    <t>003.001.017</t>
  </si>
  <si>
    <t>Автомат. выключатель 18356 C120N 1П 63A C</t>
  </si>
  <si>
    <t>однополюсный, кривая отключения С</t>
  </si>
  <si>
    <t>003.001.018</t>
  </si>
  <si>
    <t>Автомат. выключатель 18357 C120N 1П 80A C</t>
  </si>
  <si>
    <t>однополюсный, кривая отключения C</t>
  </si>
  <si>
    <t>003.001.019</t>
  </si>
  <si>
    <t>Автомат. выключатель 18358 C120N 1П 100A C</t>
  </si>
  <si>
    <t>003.001.020</t>
  </si>
  <si>
    <t>Автомат. выключатель 18359 C120N 1П 125A C</t>
  </si>
  <si>
    <t>003.001.021</t>
  </si>
  <si>
    <t>Автомат. выключатель 18360 C120N 2П 63A C</t>
  </si>
  <si>
    <t>двухполюсный, кривая отключения C</t>
  </si>
  <si>
    <t>003.001.022</t>
  </si>
  <si>
    <t>Автомат. выключатель 18361 C120N 2П 80A C</t>
  </si>
  <si>
    <t>003.001.023</t>
  </si>
  <si>
    <t>Автомат. выключатель 18362 C120N 2П 100A C</t>
  </si>
  <si>
    <t>003.001.024</t>
  </si>
  <si>
    <t>Автомат. выключатель 18363 C120N 2П 125A C</t>
  </si>
  <si>
    <t>003.001.025</t>
  </si>
  <si>
    <t>Автомат. выключатель 18364 C120N 3П 63A C</t>
  </si>
  <si>
    <t>трехполюсный, кривая отключения C</t>
  </si>
  <si>
    <t>003.001.026</t>
  </si>
  <si>
    <t>Автомат. выключатель 18365 C120N 3П 80A C</t>
  </si>
  <si>
    <t>003.001.027</t>
  </si>
  <si>
    <t>Автомат. выключатель 18367 C120N 3П 100A C</t>
  </si>
  <si>
    <t>003.001.028</t>
  </si>
  <si>
    <t>Автомат. выключатель 18369 C120N 3П 125A C</t>
  </si>
  <si>
    <t>003.001.029</t>
  </si>
  <si>
    <t>Автомат. выключатель 18371 C120N 4П 63A C</t>
  </si>
  <si>
    <t>четырех-полюсный, кривая отключения С</t>
  </si>
  <si>
    <t>003.001.030</t>
  </si>
  <si>
    <t>Автомат. выключатель 18372 C120N 4П 80A C</t>
  </si>
  <si>
    <t>003.001.031</t>
  </si>
  <si>
    <t>Автомат. выключатель 18374 C120N 4П 100A C</t>
  </si>
  <si>
    <t>003.001.032</t>
  </si>
  <si>
    <t>Автомат. выключатель 18376 C120N 4П 125A C</t>
  </si>
  <si>
    <t>003.001.033</t>
  </si>
  <si>
    <t>Автомат. выключатель 18378 C120N 1П 63A D</t>
  </si>
  <si>
    <t>однополюсный, кривая отключения D</t>
  </si>
  <si>
    <t>003.001.034</t>
  </si>
  <si>
    <t>Автомат. выключатель 18379 C120N 1П 80A D</t>
  </si>
  <si>
    <t>003.001.035</t>
  </si>
  <si>
    <t>Автомат. выключатель 18380 C120N 1П 100A D</t>
  </si>
  <si>
    <t>003.001.036</t>
  </si>
  <si>
    <t>Автомат. выключатель 18381 C120N 1П 125A D</t>
  </si>
  <si>
    <t>003.001.037</t>
  </si>
  <si>
    <t>Автомат. выключатель 18382 C120N 2П 63A D</t>
  </si>
  <si>
    <t>двухполюсный, кривая отключения D</t>
  </si>
  <si>
    <t>003.001.038</t>
  </si>
  <si>
    <t>Автомат. выключатель 18383 C120N 2П 80A D</t>
  </si>
  <si>
    <t>003.001.039</t>
  </si>
  <si>
    <t>Автомат. выключатель 18384 C120N 2П 100A D</t>
  </si>
  <si>
    <t>003.001.040</t>
  </si>
  <si>
    <t>Автомат. выключатель 18385 C120N 2П 125A D</t>
  </si>
  <si>
    <t>003.001.041</t>
  </si>
  <si>
    <t>Автомат. выключатель 18386 C120N 3П 63A D</t>
  </si>
  <si>
    <t>трехполюсный, кривая отключения D</t>
  </si>
  <si>
    <t>003.001.042</t>
  </si>
  <si>
    <t>Автомат. выключатель 18387 C120N 3П 80A D</t>
  </si>
  <si>
    <t>003.001.043</t>
  </si>
  <si>
    <t>Автомат. выключатель 18388 C120N 3П 100A D</t>
  </si>
  <si>
    <t>003.001.044</t>
  </si>
  <si>
    <t>Автомат. выключатель 18389 C120N 3П 125A D</t>
  </si>
  <si>
    <t>003.001.045</t>
  </si>
  <si>
    <t>Автомат. выключатель 18390 C120N 4П 63A D</t>
  </si>
  <si>
    <t>четырех-полюсный, кривая отключения D</t>
  </si>
  <si>
    <t>003.001.046</t>
  </si>
  <si>
    <t>Автомат. выключатель 18391 C120N 4П 80A D</t>
  </si>
  <si>
    <t>003.001.047</t>
  </si>
  <si>
    <t>Автомат. выключатель A9N18392 C120N 4П 100A D</t>
  </si>
  <si>
    <t>003.001.048</t>
  </si>
  <si>
    <t>Автомат. выключатель A9N18393 C120N 4П 125A D</t>
  </si>
  <si>
    <t>Электрооборудование / Автоматы / Шнайдер Электрик / Автоматы серии C120H</t>
  </si>
  <si>
    <t>003.001.058</t>
  </si>
  <si>
    <t>Автомат. выключатель  A9N18401 C120H 1П 63A B</t>
  </si>
  <si>
    <t>1-полюсный, 63А, кривая отключения B</t>
  </si>
  <si>
    <t>003.001.051</t>
  </si>
  <si>
    <t>Автомат. выключатель 18394 C120H 1П 10A B</t>
  </si>
  <si>
    <t>003.001.052</t>
  </si>
  <si>
    <t>Автомат. выключатель 18395 C120H 1П 16A B</t>
  </si>
  <si>
    <t>003.001.053</t>
  </si>
  <si>
    <t>Автомат. выключатель 18396 C120H 1П 20A B</t>
  </si>
  <si>
    <t>003.001.054</t>
  </si>
  <si>
    <t>Автомат. выключатель 18397 C120H 1П 25A B</t>
  </si>
  <si>
    <t>003.001.055</t>
  </si>
  <si>
    <t>Автомат. выключатель 18398 C120H 1П 32A B</t>
  </si>
  <si>
    <t>003.001.056</t>
  </si>
  <si>
    <t>Автомат. выключатель 18399 C120H 1П 40A B</t>
  </si>
  <si>
    <t>003.001.057</t>
  </si>
  <si>
    <t>Автомат. выключатель 18400 C120H 1П 50A B</t>
  </si>
  <si>
    <t>1-полюсный, 50А, кривая отключения B</t>
  </si>
  <si>
    <t>003.001.062</t>
  </si>
  <si>
    <t>Автомат. выключатель 18405 C120H 2П 10A B</t>
  </si>
  <si>
    <t>003.001.063</t>
  </si>
  <si>
    <t>Автомат. выключатель 18406 C120H 2П 16A B</t>
  </si>
  <si>
    <t>003.001.064</t>
  </si>
  <si>
    <t>Автомат. выключатель 18407 C120H 2П 20A B</t>
  </si>
  <si>
    <t>003.001.065</t>
  </si>
  <si>
    <t>Автомат. выключатель 18408 C120H 2П 25A B</t>
  </si>
  <si>
    <t>003.001.066</t>
  </si>
  <si>
    <t>Автомат. выключатель 18409 C120H 2П 32A B</t>
  </si>
  <si>
    <t>003.001.067</t>
  </si>
  <si>
    <t>Автомат. выключатель 18410 C120H 2П 40A B</t>
  </si>
  <si>
    <t>003.001.068</t>
  </si>
  <si>
    <t>Автомат. выключатель 18411 C120H 2П 50A B</t>
  </si>
  <si>
    <t>2-полюсный, 50А, кривая отключения B</t>
  </si>
  <si>
    <t>003.001.073</t>
  </si>
  <si>
    <t>Автомат. выключатель 18416 C120H 3П 10A B</t>
  </si>
  <si>
    <t>003.001.074</t>
  </si>
  <si>
    <t>Автомат. выключатель 18417 C120H 3П 16A B</t>
  </si>
  <si>
    <t>003.001.075</t>
  </si>
  <si>
    <t>Автомат. выключатель 18418 C120H 3П 20A B</t>
  </si>
  <si>
    <t>003.001.076</t>
  </si>
  <si>
    <t>Автомат. выключатель 18419 C120H 3П 25A B</t>
  </si>
  <si>
    <t>003.001.077</t>
  </si>
  <si>
    <t>Автомат. выключатель 18420 C120H 3П 32A B</t>
  </si>
  <si>
    <t>003.001.078</t>
  </si>
  <si>
    <t>Автомат. выключатель 18421 C120H 3П 40A B</t>
  </si>
  <si>
    <t>003.001.079</t>
  </si>
  <si>
    <t>Автомат. выключатель 18422 C120H 3П 50A B</t>
  </si>
  <si>
    <t>3-полюсный, 50А, кривая отключения B</t>
  </si>
  <si>
    <t>003.001.084</t>
  </si>
  <si>
    <t>Автомат. выключатель 18427 C120H 4П 10A B</t>
  </si>
  <si>
    <t>003.001.085</t>
  </si>
  <si>
    <t>Автомат. выключатель 18428 C120H 4П 16A B</t>
  </si>
  <si>
    <t>003.001.086</t>
  </si>
  <si>
    <t>Автомат. выключатель 18429 C120H 4П 20A B</t>
  </si>
  <si>
    <t>003.001.087</t>
  </si>
  <si>
    <t>Автомат. выключатель 18430 C120H 4П 25A B</t>
  </si>
  <si>
    <t>003.001.088</t>
  </si>
  <si>
    <t>Автомат. выключатель 18431 C120H 4П 32A B</t>
  </si>
  <si>
    <t>003.001.089</t>
  </si>
  <si>
    <t>Автомат. выключатель 18432 C120H 4П 40A B</t>
  </si>
  <si>
    <t>003.001.090</t>
  </si>
  <si>
    <t>Автомат. выключатель 18433 C120H 4П 50A B</t>
  </si>
  <si>
    <t>4-полюсный, 50А, кривая отключения B</t>
  </si>
  <si>
    <t>003.001.095</t>
  </si>
  <si>
    <t>Автомат. выключатель 18438 C120H 1П 10A C</t>
  </si>
  <si>
    <t>003.001.096</t>
  </si>
  <si>
    <t>Автомат. выключатель 18439 C120H 1П 16A C</t>
  </si>
  <si>
    <t>003.001.097</t>
  </si>
  <si>
    <t>Автомат. выключатель 18440 C120H 1П 20A C</t>
  </si>
  <si>
    <t>003.001.098</t>
  </si>
  <si>
    <t>Автомат. выключатель 18441 C120H 1П 25A C</t>
  </si>
  <si>
    <t>003.001.099</t>
  </si>
  <si>
    <t>Автомат. выключатель 18442 C120H 1П 32A C</t>
  </si>
  <si>
    <t>003.001.100</t>
  </si>
  <si>
    <t>Автомат. выключатель 18443 C120H 1П 40A C</t>
  </si>
  <si>
    <t>003.001.101</t>
  </si>
  <si>
    <t>Автомат. выключатель 18444 C120H 1П 50A C</t>
  </si>
  <si>
    <t>1-полюсный, 50А, кривая отключения C</t>
  </si>
  <si>
    <t>003.001.106</t>
  </si>
  <si>
    <t>Автомат. выключатель 18449 C120H 2П 10A C</t>
  </si>
  <si>
    <t>003.001.107</t>
  </si>
  <si>
    <t>Автомат. выключатель 18450 C120H 2П 16A C</t>
  </si>
  <si>
    <t>003.001.108</t>
  </si>
  <si>
    <t>Автомат. выключатель 18451 C120H 2П 20A C</t>
  </si>
  <si>
    <t>003.001.109</t>
  </si>
  <si>
    <t>Автомат. выключатель 18452 C120H 2П 25A C</t>
  </si>
  <si>
    <t>003.001.110</t>
  </si>
  <si>
    <t>Автомат. выключатель 18453 C120H 2П 32A C</t>
  </si>
  <si>
    <t>003.001.111</t>
  </si>
  <si>
    <t>Автомат. выключатель 18454 C120H 2П 40A C</t>
  </si>
  <si>
    <t>003.001.112</t>
  </si>
  <si>
    <t>Автомат. выключатель 18455 C120H 2П 50A C</t>
  </si>
  <si>
    <t>2-полюсный, 50А, кривая отключения C</t>
  </si>
  <si>
    <t>003.001.117</t>
  </si>
  <si>
    <t>Автомат. выключатель 18460 C120H 3П 10A C</t>
  </si>
  <si>
    <t>003.001.118</t>
  </si>
  <si>
    <t>Автомат. выключатель 18461 C120H 3П 16A C</t>
  </si>
  <si>
    <t>003.001.119</t>
  </si>
  <si>
    <t>Автомат. выключатель 18462 C120H 3П 20A C</t>
  </si>
  <si>
    <t>003.001.120</t>
  </si>
  <si>
    <t>Автомат. выключатель 18463 C120H 3П 25A C</t>
  </si>
  <si>
    <t>3-полюсный, 25А, кривая отключения С</t>
  </si>
  <si>
    <t>003.001.121</t>
  </si>
  <si>
    <t>Автомат. выключатель 18464 C120H 3П 32A C</t>
  </si>
  <si>
    <t>003.001.122</t>
  </si>
  <si>
    <t>Автомат. выключатель 18465 C120H 3П 40A C</t>
  </si>
  <si>
    <t>003.001.123</t>
  </si>
  <si>
    <t>Автомат. выключатель 18466 C120H 3П 50A C</t>
  </si>
  <si>
    <t>3-полюсный, 50А, кривая отключения C</t>
  </si>
  <si>
    <t>003.001.128</t>
  </si>
  <si>
    <t>Автомат. выключатель 18471 C120H 4П 10A C</t>
  </si>
  <si>
    <t>003.001.129</t>
  </si>
  <si>
    <t>Автомат. выключатель 18472 C120H 4П 16A C</t>
  </si>
  <si>
    <t>003.001.130</t>
  </si>
  <si>
    <t>Автомат. выключатель 18473 C120H 4П 20A C</t>
  </si>
  <si>
    <t>003.001.131</t>
  </si>
  <si>
    <t>Автомат. выключатель 18474 C120H 4П 25A C</t>
  </si>
  <si>
    <t>003.001.132</t>
  </si>
  <si>
    <t>Автомат. выключатель 18475 C120H 4П 32A C</t>
  </si>
  <si>
    <t>003.001.133</t>
  </si>
  <si>
    <t>Автомат. выключатель 18476 C120H 4П 40A C</t>
  </si>
  <si>
    <t>003.001.134</t>
  </si>
  <si>
    <t>Автомат. выключатель 18477 C120H 4П 50A C</t>
  </si>
  <si>
    <t>4-полюсный, 50А, кривая отключения C</t>
  </si>
  <si>
    <t>003.001.139</t>
  </si>
  <si>
    <t>Автомат. выключатель 18482 C120H 1П 10A D</t>
  </si>
  <si>
    <t>1-полюсный, 10А, кривая отключения D</t>
  </si>
  <si>
    <t>003.001.140</t>
  </si>
  <si>
    <t>Автомат. выключатель 18483 C120H 1П 16A D</t>
  </si>
  <si>
    <t>1-полюсный, 16А, кривая отключения D</t>
  </si>
  <si>
    <t>003.001.141</t>
  </si>
  <si>
    <t>Автомат. выключатель 18484 C120H 1П 20A D</t>
  </si>
  <si>
    <t>1-полюсный, 20А, кривая отключения D</t>
  </si>
  <si>
    <t>003.001.142</t>
  </si>
  <si>
    <t>Автомат. выключатель 18485 C120H 1П 25A D</t>
  </si>
  <si>
    <t>1-полюсный, 25А, кривая отключения D</t>
  </si>
  <si>
    <t>003.001.143</t>
  </si>
  <si>
    <t>Автомат. выключатель 18486 C120H 1П 32A D</t>
  </si>
  <si>
    <t>1-полюсный, 32А, кривая отключения D</t>
  </si>
  <si>
    <t>003.001.144</t>
  </si>
  <si>
    <t>Автомат. выключатель 18487 C120H 1П 40A D</t>
  </si>
  <si>
    <t>1-полюсный, 40А, кривая отключения D</t>
  </si>
  <si>
    <t>003.001.145</t>
  </si>
  <si>
    <t>Автомат. выключатель 18488 C120H 1П 50A D</t>
  </si>
  <si>
    <t>1-полюсный, 50А, кривая отключения D</t>
  </si>
  <si>
    <t>003.001.150</t>
  </si>
  <si>
    <t>Автомат. выключатель 18493 C120H 2П 10A D</t>
  </si>
  <si>
    <t>2-полюсный, 10А, кривая отключения D</t>
  </si>
  <si>
    <t>003.001.151</t>
  </si>
  <si>
    <t>Автомат. выключатель 18494 C120H 2П 16A D</t>
  </si>
  <si>
    <t>2-полюсный, 16А, кривая отключения D</t>
  </si>
  <si>
    <t>003.001.152</t>
  </si>
  <si>
    <t>Автомат. выключатель 18495 C120H 2П 20A D</t>
  </si>
  <si>
    <t>2-полюсный, 20А, кривая отключения D</t>
  </si>
  <si>
    <t>003.001.153</t>
  </si>
  <si>
    <t>Автомат. выключатель 18496 C120H 2П 25A D</t>
  </si>
  <si>
    <t>2-полюсный, 25А, кривая отключения D</t>
  </si>
  <si>
    <t>003.001.154</t>
  </si>
  <si>
    <t>Автомат. выключатель 18497 C120H 2П 32A D</t>
  </si>
  <si>
    <t>2-полюсный, 32А, кривая отключения D</t>
  </si>
  <si>
    <t>003.001.155</t>
  </si>
  <si>
    <t>Автомат. выключатель 18498 C120H 2П 40A D</t>
  </si>
  <si>
    <t>2-полюсный, 40А, кривая отключения D</t>
  </si>
  <si>
    <t>003.001.156</t>
  </si>
  <si>
    <t>Автомат. выключатель 18499 C120H 2П 50A D</t>
  </si>
  <si>
    <t>2-полюсный, 50А, кривая отключения D</t>
  </si>
  <si>
    <t>003.001.161</t>
  </si>
  <si>
    <t>Автомат. выключатель 18504 C120H 3П 10A D</t>
  </si>
  <si>
    <t>3-полюсный, 10А, кривая отключения D</t>
  </si>
  <si>
    <t>003.001.162</t>
  </si>
  <si>
    <t>Автомат. выключатель 18505 C120H 3П 16A D</t>
  </si>
  <si>
    <t>3-полюсный, 16А, кривая отключения D</t>
  </si>
  <si>
    <t>003.001.163</t>
  </si>
  <si>
    <t>Автомат. выключатель 18506 C120H 3П 20A D</t>
  </si>
  <si>
    <t>3-полюсный, 20А, кривая отключения D</t>
  </si>
  <si>
    <t>003.001.164</t>
  </si>
  <si>
    <t>Автомат. выключатель 18507 C120H 3П 25A D</t>
  </si>
  <si>
    <t>3-полюсный, 25А, кривая отключения D</t>
  </si>
  <si>
    <t>003.001.165</t>
  </si>
  <si>
    <t>Автомат. выключатель 18508 C120H 3П 32A D</t>
  </si>
  <si>
    <t>3-полюсный, 32А, кривая отключения D</t>
  </si>
  <si>
    <t>003.001.166</t>
  </si>
  <si>
    <t>Автомат. выключатель 18509 C120H 3П 40A D</t>
  </si>
  <si>
    <t>3-полюсный, 40А, кривая отключения D</t>
  </si>
  <si>
    <t>003.001.167</t>
  </si>
  <si>
    <t>Автомат. выключатель 18510 C120H 3П 50A D</t>
  </si>
  <si>
    <t>3-полюсный, 50А, кривая отключения D</t>
  </si>
  <si>
    <t>003.001.172</t>
  </si>
  <si>
    <t>Автомат. выключатель 18515 C120H 4П 10A D</t>
  </si>
  <si>
    <t>4-полюсный, 10А, кривая отключения D</t>
  </si>
  <si>
    <t>003.001.173</t>
  </si>
  <si>
    <t>Автомат. выключатель 18516 C120H 4П 16A D</t>
  </si>
  <si>
    <t>4-полюсный, 16А, кривая отключения D</t>
  </si>
  <si>
    <t>003.001.174</t>
  </si>
  <si>
    <t>Автомат. выключатель 18517 C120H 4П 20A D</t>
  </si>
  <si>
    <t>4-полюсный, 20А, кривая отключения D</t>
  </si>
  <si>
    <t>003.001.175</t>
  </si>
  <si>
    <t>Автомат. выключатель 18518 C120H 4П 25A D</t>
  </si>
  <si>
    <t>4-полюсный, 25А, кривая отключения D</t>
  </si>
  <si>
    <t>003.001.176</t>
  </si>
  <si>
    <t>Автомат. выключатель 18519 C120H 4П 32A D</t>
  </si>
  <si>
    <t>4-полюсный, 32А, кривая отключения D</t>
  </si>
  <si>
    <t>003.001.177</t>
  </si>
  <si>
    <t>Автомат. выключатель 18520 C120H 4П 40A D</t>
  </si>
  <si>
    <t>4-полюсный, 40А, кривая отключения D</t>
  </si>
  <si>
    <t>003.001.178</t>
  </si>
  <si>
    <t>Автомат. выключатель 18521 C120H 4П 50A D</t>
  </si>
  <si>
    <t>4-полюсный, 50А, кривая отключения D</t>
  </si>
  <si>
    <t>003.001.059</t>
  </si>
  <si>
    <t>Автомат. выключатель A9N18402 C120H 1П 80A B</t>
  </si>
  <si>
    <t>1-полюсный, 80А, кривая отключения B</t>
  </si>
  <si>
    <t>003.001.060</t>
  </si>
  <si>
    <t>Автомат. выключатель A9N18403 C120H 1П 100A B</t>
  </si>
  <si>
    <t>1-полюсный, 100А, кривая отключения B</t>
  </si>
  <si>
    <t>003.001.061</t>
  </si>
  <si>
    <t>Автомат. выключатель A9N18404 C120H 1П 125A B</t>
  </si>
  <si>
    <t>1-полюсный, 125А, кривая отключения B</t>
  </si>
  <si>
    <t>003.001.069</t>
  </si>
  <si>
    <t>Автомат. выключатель A9N18412 C120H 2П 63A B</t>
  </si>
  <si>
    <t>2-полюсный, 63А, кривая отключения B</t>
  </si>
  <si>
    <t>003.001.070</t>
  </si>
  <si>
    <t>Автомат. выключатель A9N18413 C120H 2П 80A B</t>
  </si>
  <si>
    <t>2-полюсный, 80А, кривая отключения B</t>
  </si>
  <si>
    <t>003.001.071</t>
  </si>
  <si>
    <t>Автомат. выключатель A9N18414 C120H 2П 100A B</t>
  </si>
  <si>
    <t>2-полюсный, 100А, кривая отключения B</t>
  </si>
  <si>
    <t>003.001.072</t>
  </si>
  <si>
    <t>Автомат. выключатель A9N18415 C120H 2П 125A B</t>
  </si>
  <si>
    <t>2-полюсный, 125А, кривая отключения B</t>
  </si>
  <si>
    <t>003.001.080</t>
  </si>
  <si>
    <t>Автомат. выключатель A9N18423 C120H 3П 63A B</t>
  </si>
  <si>
    <t>3-полюсный, 63А, кривая отключения B</t>
  </si>
  <si>
    <t>003.001.081</t>
  </si>
  <si>
    <t>Автомат. выключатель A9N18424 C120H 3П 80A B</t>
  </si>
  <si>
    <t>3-полюсный, 80А, кривая отключения B</t>
  </si>
  <si>
    <t>003.001.082</t>
  </si>
  <si>
    <t>Автомат. выключатель A9N18425 C120H 3П 100A B</t>
  </si>
  <si>
    <t>3-полюсный, 100А, кривая отключения B</t>
  </si>
  <si>
    <t>003.001.083</t>
  </si>
  <si>
    <t>Автомат. выключатель A9N18426 C120H 3П 125A B</t>
  </si>
  <si>
    <t>3-полюсный, 125А, кривая отключения B</t>
  </si>
  <si>
    <t>003.001.091</t>
  </si>
  <si>
    <t>Автомат. выключатель A9N18434 C120H 4П 63A B</t>
  </si>
  <si>
    <t>4-полюсный, 63А, кривая отключения B</t>
  </si>
  <si>
    <t>003.001.092</t>
  </si>
  <si>
    <t>Автомат. выключатель A9N18435 C120H 4П 80A B</t>
  </si>
  <si>
    <t>4-полюсный, 80А, кривая отключения B</t>
  </si>
  <si>
    <t>003.001.093</t>
  </si>
  <si>
    <t>Автомат. выключатель A9N18436 C120H 4П 100A B</t>
  </si>
  <si>
    <t>4-полюсный, 100А, кривая отключения B</t>
  </si>
  <si>
    <t>003.001.094</t>
  </si>
  <si>
    <t>Автомат. выключатель A9N18437 C120H 4П 125A B</t>
  </si>
  <si>
    <t>4-полюсный, 125А, кривая отключения B</t>
  </si>
  <si>
    <t>003.001.102</t>
  </si>
  <si>
    <t>Автомат. выключатель A9N18445 C120H 1П 63A C</t>
  </si>
  <si>
    <t>1-полюсный, 63А, кривая отключения C</t>
  </si>
  <si>
    <t>003.001.103</t>
  </si>
  <si>
    <t>Автомат. выключатель A9N18446 C120H 1П 80A C</t>
  </si>
  <si>
    <t>1-полюсный, 80А, кривая отключения C</t>
  </si>
  <si>
    <t>003.001.104</t>
  </si>
  <si>
    <t>Автомат. выключатель A9N18447 C120H 1П 100A C</t>
  </si>
  <si>
    <t>1-полюсный, 100А, кривая отключения C</t>
  </si>
  <si>
    <t>003.001.105</t>
  </si>
  <si>
    <t>Автомат. выключатель A9N18448 C120H 1П 125A C</t>
  </si>
  <si>
    <t>1-полюсный, 125А, кривая отключения C</t>
  </si>
  <si>
    <t>003.001.113</t>
  </si>
  <si>
    <t>Автомат. выключатель A9N18456 C120H 2П 63A C</t>
  </si>
  <si>
    <t>2-полюсный, 63А, кривая отключения C</t>
  </si>
  <si>
    <t>003.001.114</t>
  </si>
  <si>
    <t>Автомат. выключатель A9N18457 C120H 2П 80A C</t>
  </si>
  <si>
    <t>2-полюсный, 80А, кривая отключения C</t>
  </si>
  <si>
    <t>003.001.115</t>
  </si>
  <si>
    <t>Автомат. выключатель A9N18458 C120H 2П 100A C</t>
  </si>
  <si>
    <t>2-полюсный, 100А, кривая отключения C</t>
  </si>
  <si>
    <t>003.001.116</t>
  </si>
  <si>
    <t>Автомат. выключатель A9N18459 C120H 2П 125A C</t>
  </si>
  <si>
    <t>2-полюсный, 125А, кривая отключения C</t>
  </si>
  <si>
    <t>003.001.124</t>
  </si>
  <si>
    <t>Автомат. выключатель A9N18467 C120H 3П 63A C</t>
  </si>
  <si>
    <t>3-полюсный, 63А, кривая отключения C</t>
  </si>
  <si>
    <t>003.001.125</t>
  </si>
  <si>
    <t>Автомат. выключатель A9N18468 C120H 3П 80A C</t>
  </si>
  <si>
    <t>3-полюсный, 80А, кривая отключения C</t>
  </si>
  <si>
    <t>003.001.126</t>
  </si>
  <si>
    <t>Автомат. выключатель A9N18469 C120H 3П 100A C</t>
  </si>
  <si>
    <t>3-полюсный, 100А, кривая отключения C</t>
  </si>
  <si>
    <t>003.001.127</t>
  </si>
  <si>
    <t>Автомат. выключатель A9N18470 C120H 3П 125A C</t>
  </si>
  <si>
    <t>3-полюсный, 125А, кривая отключения C</t>
  </si>
  <si>
    <t>003.001.135</t>
  </si>
  <si>
    <t>Автомат. выключатель A9N18478 C120H 4П 63A C</t>
  </si>
  <si>
    <t>4-полюсный, 63А, кривая отключения C</t>
  </si>
  <si>
    <t>003.001.136</t>
  </si>
  <si>
    <t>Автомат. выключатель A9N18479 C120H 4П 80A C</t>
  </si>
  <si>
    <t>4-полюсный, 80А, кривая отключения C</t>
  </si>
  <si>
    <t>003.001.137</t>
  </si>
  <si>
    <t>Автомат. выключатель A9N18480 C120H 4П 100A C</t>
  </si>
  <si>
    <t>4-полюсный, 100А, кривая отключения C</t>
  </si>
  <si>
    <t>003.001.138</t>
  </si>
  <si>
    <t>Автомат. выключатель A9N18481 C120H 4П 125A C</t>
  </si>
  <si>
    <t>4-полюсный, 125А, кривая отключения C</t>
  </si>
  <si>
    <t>003.001.146</t>
  </si>
  <si>
    <t>Автомат. выключатель A9N18489 C120H 1П 63A D</t>
  </si>
  <si>
    <t>1-полюсный, 63А, кривая отключения D</t>
  </si>
  <si>
    <t>003.001.147</t>
  </si>
  <si>
    <t>Автомат. выключатель A9N18490 C120H 1П 80A D</t>
  </si>
  <si>
    <t>1-полюсный, 80А, кривая отключения D</t>
  </si>
  <si>
    <t>003.001.148</t>
  </si>
  <si>
    <t>Автомат. выключатель A9N18491 C120H 1П 100A D</t>
  </si>
  <si>
    <t>1-полюсный, 100А, кривая отключения D</t>
  </si>
  <si>
    <t>003.001.149</t>
  </si>
  <si>
    <t>Автомат. выключатель A9N18492 C120H 1П 125A D</t>
  </si>
  <si>
    <t>1-полюсный, 125А, кривая отключения D</t>
  </si>
  <si>
    <t>003.001.157</t>
  </si>
  <si>
    <t>Автомат. выключатель A9N18500 C120H 2П 63A D</t>
  </si>
  <si>
    <t>2-полюсный, 63А, кривая отключения D</t>
  </si>
  <si>
    <t>003.001.158</t>
  </si>
  <si>
    <t>Автомат. выключатель A9N18501 C120H 2П 80A D</t>
  </si>
  <si>
    <t>2-полюсный, 80А, кривая отключения D</t>
  </si>
  <si>
    <t>003.001.159</t>
  </si>
  <si>
    <t>Автомат. выключатель A9N18502 C120H 2П 100A D</t>
  </si>
  <si>
    <t>2-полюсный, 100А, кривая отключения D</t>
  </si>
  <si>
    <t>003.001.160</t>
  </si>
  <si>
    <t>Автомат. выключатель A9N18503 C120H 2П 125A D</t>
  </si>
  <si>
    <t>2-полюсный, 125А, кривая отключения D</t>
  </si>
  <si>
    <t>003.001.168</t>
  </si>
  <si>
    <t>Автомат. выключатель A9N18511 C120H 3П 63A D</t>
  </si>
  <si>
    <t>3-полюсный, 63А, кривая отключения D</t>
  </si>
  <si>
    <t>003.001.169</t>
  </si>
  <si>
    <t>Автомат. выключатель A9N18512 C120H 3П 80A D</t>
  </si>
  <si>
    <t>3-полюсный, 80А, кривая отключения D</t>
  </si>
  <si>
    <t>003.001.170</t>
  </si>
  <si>
    <t>Автомат. выключатель A9N18513 C120H 3П 100A D</t>
  </si>
  <si>
    <t>3-полюсный, 100А, кривая отключения D</t>
  </si>
  <si>
    <t>003.001.171</t>
  </si>
  <si>
    <t>Автомат. выключатель A9N18514 C120H 3П 125A D</t>
  </si>
  <si>
    <t>3-полюсный, 125А, кривая отключения D</t>
  </si>
  <si>
    <t>003.001.179</t>
  </si>
  <si>
    <t>Автомат. выключатель A9N18522 C120H 4П 63A D</t>
  </si>
  <si>
    <t>4-полюсный, 63А, кривая отключения D</t>
  </si>
  <si>
    <t>003.001.180</t>
  </si>
  <si>
    <t>Автомат. выключатель A9N18523 C120H 4П 80A D</t>
  </si>
  <si>
    <t>4-полюсный, 80А, кривая отключения D</t>
  </si>
  <si>
    <t>003.001.181</t>
  </si>
  <si>
    <t>Автомат. выключатель A9N18524 C120H 4П 100A D</t>
  </si>
  <si>
    <t>4-полюсный, 100А, кривая отключения D</t>
  </si>
  <si>
    <t>003.001.182</t>
  </si>
  <si>
    <t>Автомат. выключатель A9N18525 C120H 4П 125A D</t>
  </si>
  <si>
    <t>4-полюсный, 125А, кривая отключения D</t>
  </si>
  <si>
    <t>Электрооборудование / Автоматы / Шнайдер Электрик / Автоматы серии C60N</t>
  </si>
  <si>
    <t>003.001.401</t>
  </si>
  <si>
    <t>Автомат. выключатель C60N 24045 1П 1A B</t>
  </si>
  <si>
    <t>003.001.402</t>
  </si>
  <si>
    <t>Автомат. выключатель C60N 24046 1П 2A B</t>
  </si>
  <si>
    <t>003.001.403</t>
  </si>
  <si>
    <t>Автомат. выключатель C60N 24047 1П 3A B</t>
  </si>
  <si>
    <t>003.001.404</t>
  </si>
  <si>
    <t>Автомат. выключатель C60N 24048 1П 4A B</t>
  </si>
  <si>
    <t>003.001.405</t>
  </si>
  <si>
    <t>Автомат. выключатель C60N 24049 1П 6A B</t>
  </si>
  <si>
    <t>003.001.406</t>
  </si>
  <si>
    <t>Автомат. выключатель C60N 24050 1П 10A B</t>
  </si>
  <si>
    <t>003.001.407</t>
  </si>
  <si>
    <t>Автомат. выключатель C60N 24051 1П 16A B</t>
  </si>
  <si>
    <t>003.001.408</t>
  </si>
  <si>
    <t>Автомат. выключатель C60N 24052 1П 20A B</t>
  </si>
  <si>
    <t>003.001.409</t>
  </si>
  <si>
    <t>Автомат. выключатель C60N 24053 1П 25A B</t>
  </si>
  <si>
    <t>003.001.410</t>
  </si>
  <si>
    <t>Автомат. выключатель C60N 24054 1П 32A B</t>
  </si>
  <si>
    <t>003.001.411</t>
  </si>
  <si>
    <t>Автомат. выключатель C60N 24055 1П 40A B</t>
  </si>
  <si>
    <t>003.001.412</t>
  </si>
  <si>
    <t>Автомат. выключатель C60N 24056 1П 50A B</t>
  </si>
  <si>
    <t>003.001.413</t>
  </si>
  <si>
    <t>Автомат. выключатель C60N 24057 1П 63A B</t>
  </si>
  <si>
    <t>003.001.414</t>
  </si>
  <si>
    <t>Автомат. выключатель C60N 24067 1П 0,5A C</t>
  </si>
  <si>
    <t>003.001.415</t>
  </si>
  <si>
    <t>Автомат. выключатель C60N 24068 2П 0,5A C</t>
  </si>
  <si>
    <t>003.001.416</t>
  </si>
  <si>
    <t>Автомат. выключатель C60N 24069 3П 0,5A C</t>
  </si>
  <si>
    <t>003.001.417</t>
  </si>
  <si>
    <t>Автомат. выключатель C60N 24070 4П 0,5A C</t>
  </si>
  <si>
    <t>четырехполюсный, кривая отключения C</t>
  </si>
  <si>
    <t>003.001.418</t>
  </si>
  <si>
    <t>Автомат. выключатель C60N 24071 2П 1A B</t>
  </si>
  <si>
    <t>003.001.419</t>
  </si>
  <si>
    <t>Автомат. выключатель C60N 24072 2П 2A B</t>
  </si>
  <si>
    <t>003.001.420</t>
  </si>
  <si>
    <t>Автомат. выключатель C60N 24073 2П 3A B</t>
  </si>
  <si>
    <t>003.001.421</t>
  </si>
  <si>
    <t>Автомат. выключатель C60N 24074 2П 4A B</t>
  </si>
  <si>
    <t>003.001.422</t>
  </si>
  <si>
    <t>Автомат. выключатель C60N 24075 2П 6A B</t>
  </si>
  <si>
    <t>003.001.423</t>
  </si>
  <si>
    <t>Автомат. выключатель C60N 24076 2П 10A B</t>
  </si>
  <si>
    <t>003.001.424</t>
  </si>
  <si>
    <t>Автомат. выключатель C60N 24077 2П 16A B</t>
  </si>
  <si>
    <t>003.001.425</t>
  </si>
  <si>
    <t>Автомат. выключатель C60N 24078 2П 20A B</t>
  </si>
  <si>
    <t>003.001.426</t>
  </si>
  <si>
    <t>Автомат. выключатель C60N 24079 2П 25A B</t>
  </si>
  <si>
    <t>003.001.427</t>
  </si>
  <si>
    <t>Автомат. выключатель C60N 24080 2П 32A B</t>
  </si>
  <si>
    <t>003.001.428</t>
  </si>
  <si>
    <t>Автомат. выключатель C60N 24081 2П 40A B</t>
  </si>
  <si>
    <t>003.001.429</t>
  </si>
  <si>
    <t>Автомат. выключатель C60N 24082 2П 50A B</t>
  </si>
  <si>
    <t>003.001.430</t>
  </si>
  <si>
    <t>Автомат. выключатель C60N 24083 2П 63A B</t>
  </si>
  <si>
    <t>003.001.431</t>
  </si>
  <si>
    <t>Автомат. выключатель C60N 24084 3П 1A B</t>
  </si>
  <si>
    <t>003.001.432</t>
  </si>
  <si>
    <t>Автомат. выключатель C60N 24085 3П 2A B</t>
  </si>
  <si>
    <t>003.001.433</t>
  </si>
  <si>
    <t>Автомат. выключатель C60N 24086 3П 3A B</t>
  </si>
  <si>
    <t>003.001.434</t>
  </si>
  <si>
    <t>Автомат. выключатель C60N 24087 3П 4A B</t>
  </si>
  <si>
    <t>003.001.435</t>
  </si>
  <si>
    <t>Автомат. выключатель C60N 24088 3П 6A B</t>
  </si>
  <si>
    <t>003.001.436</t>
  </si>
  <si>
    <t>Автомат. выключатель C60N 24089 3П 10A B</t>
  </si>
  <si>
    <t>003.001.437</t>
  </si>
  <si>
    <t>Автомат. выключатель C60N 24090 3П 16A B</t>
  </si>
  <si>
    <t>003.001.438</t>
  </si>
  <si>
    <t>Автомат. выключатель C60N 24091 3П 20A B</t>
  </si>
  <si>
    <t>003.001.439</t>
  </si>
  <si>
    <t>Автомат. выключатель C60N 24092 3П 25A B</t>
  </si>
  <si>
    <t>003.001.440</t>
  </si>
  <si>
    <t>Автомат. выключатель C60N 24093 3П 32A B</t>
  </si>
  <si>
    <t>003.001.441</t>
  </si>
  <si>
    <t>Автомат. выключатель C60N 24094 3П 40A B</t>
  </si>
  <si>
    <t>003.001.442</t>
  </si>
  <si>
    <t>Автомат. выключатель C60N 24095 3П 50A B</t>
  </si>
  <si>
    <t>003.001.443</t>
  </si>
  <si>
    <t>Автомат. выключатель C60N 24096 3П 63A B</t>
  </si>
  <si>
    <t>003.001.444</t>
  </si>
  <si>
    <t>Автомат. выключатель C60N 24097 4П 1A B</t>
  </si>
  <si>
    <t>четырехполюсный, кривая отключения B</t>
  </si>
  <si>
    <t>003.001.445</t>
  </si>
  <si>
    <t>Автомат. выключатель C60N 24098 4П 2A B</t>
  </si>
  <si>
    <t>003.001.446</t>
  </si>
  <si>
    <t>Автомат. выключатель C60N 24099 4П 3A B</t>
  </si>
  <si>
    <t>003.001.447</t>
  </si>
  <si>
    <t>Автомат. выключатель C60N 24100 4П 4A B</t>
  </si>
  <si>
    <t>003.001.448</t>
  </si>
  <si>
    <t>Автомат. выключатель C60N 24101 4П 6A B</t>
  </si>
  <si>
    <t>003.001.449</t>
  </si>
  <si>
    <t>Автомат. выключатель C60N 24102 4П 10A B</t>
  </si>
  <si>
    <t>003.001.450</t>
  </si>
  <si>
    <t>Автомат. выключатель C60N 24103 4П 16A B</t>
  </si>
  <si>
    <t>003.001.451</t>
  </si>
  <si>
    <t>Автомат. выключатель C60N 24104 4П 20A B</t>
  </si>
  <si>
    <t>003.001.452</t>
  </si>
  <si>
    <t>Автомат. выключатель C60N 24105 4П 25A B</t>
  </si>
  <si>
    <t>003.001.453</t>
  </si>
  <si>
    <t>Автомат. выключатель C60N 24106 4П 32A B</t>
  </si>
  <si>
    <t>003.001.454</t>
  </si>
  <si>
    <t>Автомат. выключатель C60N 24107 4П 40A B</t>
  </si>
  <si>
    <t>003.001.455</t>
  </si>
  <si>
    <t>Автомат. выключатель C60N 24108 4П 50A B</t>
  </si>
  <si>
    <t>003.001.456</t>
  </si>
  <si>
    <t>Автомат. выключатель C60N 24109 4П 63A B</t>
  </si>
  <si>
    <t>003.001.457</t>
  </si>
  <si>
    <t>Автомат. выключатель C60N 24331 2П 1A C</t>
  </si>
  <si>
    <t>003.001.458</t>
  </si>
  <si>
    <t>Автомат. выключатель C60N 24332 2П 2A C</t>
  </si>
  <si>
    <t>003.001.459</t>
  </si>
  <si>
    <t>Автомат. выключатель C60N 24333 2П 3A C</t>
  </si>
  <si>
    <t>003.001.460</t>
  </si>
  <si>
    <t>Автомат. выключатель C60N 24334 2П 4A C</t>
  </si>
  <si>
    <t>003.001.461</t>
  </si>
  <si>
    <t>Автомат. выключатель C60N 24335 2П 6A C</t>
  </si>
  <si>
    <t>003.001.462</t>
  </si>
  <si>
    <t>Автомат. выключатель C60N 24336 2П 10A C</t>
  </si>
  <si>
    <t>003.001.463</t>
  </si>
  <si>
    <t>Автомат. выключатель C60N 24337 2П 16A C</t>
  </si>
  <si>
    <t>003.001.464</t>
  </si>
  <si>
    <t>Автомат. выключатель C60N 24338 2П 20A C</t>
  </si>
  <si>
    <t>003.001.465</t>
  </si>
  <si>
    <t>Автомат. выключатель C60N 24339 2П 25A C</t>
  </si>
  <si>
    <t>003.001.466</t>
  </si>
  <si>
    <t>Автомат. выключатель C60N 24340 2П 32A C</t>
  </si>
  <si>
    <t>003.001.467</t>
  </si>
  <si>
    <t>Автомат. выключатель C60N 24341 2П 40A C</t>
  </si>
  <si>
    <t>003.001.468</t>
  </si>
  <si>
    <t>Автомат. выключатель C60N 24342 2П 50A C</t>
  </si>
  <si>
    <t>003.001.469</t>
  </si>
  <si>
    <t>Автомат. выключатель C60N 24343 2П 63A C</t>
  </si>
  <si>
    <t>003.001.470</t>
  </si>
  <si>
    <t>Автомат. выключатель C60N 24344 3П 1A C</t>
  </si>
  <si>
    <t>003.001.471</t>
  </si>
  <si>
    <t>Автомат. выключатель C60N 24345 3П 2A C</t>
  </si>
  <si>
    <t>003.001.472</t>
  </si>
  <si>
    <t>Автомат. выключатель C60N 24346 3П 3A C</t>
  </si>
  <si>
    <t>003.001.473</t>
  </si>
  <si>
    <t>Автомат. выключатель C60N 24347 3П 4A C</t>
  </si>
  <si>
    <t>003.001.474</t>
  </si>
  <si>
    <t>Автомат. выключатель C60N 24348 3П 6A C</t>
  </si>
  <si>
    <t>003.001.475</t>
  </si>
  <si>
    <t>Автомат. выключатель C60N 24349 3П 10A C</t>
  </si>
  <si>
    <t>003.001.476</t>
  </si>
  <si>
    <t>Автомат. выключатель C60N 24350 3П 16A C</t>
  </si>
  <si>
    <t>003.001.477</t>
  </si>
  <si>
    <t>Автомат. выключатель C60N 24351 3П 20A C</t>
  </si>
  <si>
    <t>003.001.478</t>
  </si>
  <si>
    <t>Автомат. выключатель C60N 24352 3П 25A C</t>
  </si>
  <si>
    <t>003.001.479</t>
  </si>
  <si>
    <t>Автомат. выключатель C60N 24353 3П 32A C</t>
  </si>
  <si>
    <t>003.001.480</t>
  </si>
  <si>
    <t>Автомат. выключатель C60N 24354 3П 40A C</t>
  </si>
  <si>
    <t>003.001.481</t>
  </si>
  <si>
    <t>Автомат. выключатель C60N 24355 3П 50A C</t>
  </si>
  <si>
    <t>003.001.482</t>
  </si>
  <si>
    <t>Автомат. выключатель C60N 24356 3П 63A C</t>
  </si>
  <si>
    <t>003.001.483</t>
  </si>
  <si>
    <t>Автомат. выключатель C60N 24357 4П 1A C</t>
  </si>
  <si>
    <t>003.001.484</t>
  </si>
  <si>
    <t>Автомат. выключатель C60N 24358 4П 2A C</t>
  </si>
  <si>
    <t>003.001.485</t>
  </si>
  <si>
    <t>Автомат. выключатель C60N 24359 4П 3A C</t>
  </si>
  <si>
    <t>003.001.486</t>
  </si>
  <si>
    <t>Автомат. выключатель C60N 24360 4П 4A C</t>
  </si>
  <si>
    <t>003.001.487</t>
  </si>
  <si>
    <t>Автомат. выключатель C60N 24361 4П 6A C</t>
  </si>
  <si>
    <t>003.001.488</t>
  </si>
  <si>
    <t>Автомат. выключатель C60N 24362 4П 10A C</t>
  </si>
  <si>
    <t>003.001.489</t>
  </si>
  <si>
    <t>Автомат. выключатель C60N 24363 4П 16A C</t>
  </si>
  <si>
    <t>003.001.490</t>
  </si>
  <si>
    <t>Автомат. выключатель C60N 24364 4П 20A C</t>
  </si>
  <si>
    <t>003.001.491</t>
  </si>
  <si>
    <t>Автомат. выключатель C60N 24365 4П 25A C</t>
  </si>
  <si>
    <t>003.001.492</t>
  </si>
  <si>
    <t>Автомат. выключатель C60N 24366 4П 32A C</t>
  </si>
  <si>
    <t>003.001.493</t>
  </si>
  <si>
    <t>Автомат. выключатель C60N 24367 4П 40A C</t>
  </si>
  <si>
    <t>003.001.494</t>
  </si>
  <si>
    <t>Автомат. выключатель C60N 24368 4П 50A C</t>
  </si>
  <si>
    <t>003.001.495</t>
  </si>
  <si>
    <t>Автомат. выключатель C60N 24369 4П 63A C</t>
  </si>
  <si>
    <t>003.001.496</t>
  </si>
  <si>
    <t>Автомат. выключатель C60N 24395 1П 1A C</t>
  </si>
  <si>
    <t>003.001.497</t>
  </si>
  <si>
    <t>Автомат. выключатель C60N 24396 1П 2A C</t>
  </si>
  <si>
    <t>003.001.498</t>
  </si>
  <si>
    <t>Автомат. выключатель C60N 24397 1П 3A C</t>
  </si>
  <si>
    <t>003.001.499</t>
  </si>
  <si>
    <t>Автомат. выключатель C60N 24398 1П 4A C</t>
  </si>
  <si>
    <t>003.001.500</t>
  </si>
  <si>
    <t>Автомат. выключатель C60N 24399 1П 6A C</t>
  </si>
  <si>
    <t>003.001.501</t>
  </si>
  <si>
    <t>Автомат. выключатель C60N 24401 1П 10A C</t>
  </si>
  <si>
    <t>003.001.502</t>
  </si>
  <si>
    <t>Автомат. выключатель C60N 24403 1П 16A C</t>
  </si>
  <si>
    <t>003.001.503</t>
  </si>
  <si>
    <t>Автомат. выключатель C60N 24404 1П 20A C</t>
  </si>
  <si>
    <t>003.001.504</t>
  </si>
  <si>
    <t>Автомат. выключатель C60N 24405 1П 25A C</t>
  </si>
  <si>
    <t>003.001.505</t>
  </si>
  <si>
    <t>Автомат. выключатель C60N 24406 1П 32A C</t>
  </si>
  <si>
    <t>003.001.506</t>
  </si>
  <si>
    <t>Автомат. выключатель C60N 24407 1П 40A C</t>
  </si>
  <si>
    <t>003.001.507</t>
  </si>
  <si>
    <t>Автомат. выключатель C60N 24408 1П 50A C</t>
  </si>
  <si>
    <t>003.001.508</t>
  </si>
  <si>
    <t>Автомат. выключатель C60N 24409 1П 63A C</t>
  </si>
  <si>
    <t>003.001.509</t>
  </si>
  <si>
    <t>Автомат. выключатель C60N 24493 1П 0,5A D</t>
  </si>
  <si>
    <t>003.001.510</t>
  </si>
  <si>
    <t>Автомат. выключатель C60N 24494 2П 0,5A D</t>
  </si>
  <si>
    <t>003.001.511</t>
  </si>
  <si>
    <t>Автомат. выключатель C60N 24495 3П 0,5A D</t>
  </si>
  <si>
    <t>003.001.512</t>
  </si>
  <si>
    <t>Автомат. выключатель C60N 24496 4П 0,5A D</t>
  </si>
  <si>
    <t>четырехполюсный, кривая отключения D</t>
  </si>
  <si>
    <t>003.001.513</t>
  </si>
  <si>
    <t>Автомат. выключатель C60N 24565 1П 1A D</t>
  </si>
  <si>
    <t>003.001.514</t>
  </si>
  <si>
    <t>Автомат. выключатель C60N 24566 1П 2A D</t>
  </si>
  <si>
    <t>003.001.515</t>
  </si>
  <si>
    <t>Автомат. выключатель C60N 24567 1П 3A D</t>
  </si>
  <si>
    <t>003.001.516</t>
  </si>
  <si>
    <t>Автомат. выключатель C60N 24568 1П 4A D</t>
  </si>
  <si>
    <t>003.001.517</t>
  </si>
  <si>
    <t>Автомат. выключатель C60N 24569 1П 6A D</t>
  </si>
  <si>
    <t>003.001.518</t>
  </si>
  <si>
    <t>Автомат. выключатель C60N 24571 1П 10A D</t>
  </si>
  <si>
    <t>003.001.519</t>
  </si>
  <si>
    <t>Автомат. выключатель C60N 24572 1П 16A D</t>
  </si>
  <si>
    <t>003.001.520</t>
  </si>
  <si>
    <t>Автомат. выключатель C60N 24573 1П 20A D</t>
  </si>
  <si>
    <t>003.001.521</t>
  </si>
  <si>
    <t>Автомат. выключатель C60N 24574 1П 25A D</t>
  </si>
  <si>
    <t>003.001.522</t>
  </si>
  <si>
    <t>Автомат. выключатель C60N 24575 1П 32A D</t>
  </si>
  <si>
    <t>003.001.523</t>
  </si>
  <si>
    <t>Автомат. выключатель C60N 24576 1П 40A D</t>
  </si>
  <si>
    <t>003.001.524</t>
  </si>
  <si>
    <t>Автомат. выключатель C60N 24578 1П 50A D</t>
  </si>
  <si>
    <t>003.001.525</t>
  </si>
  <si>
    <t>Автомат. выключатель C60N 24579 1П 63A D</t>
  </si>
  <si>
    <t>003.001.526</t>
  </si>
  <si>
    <t>Автомат. выключатель C60N 24580 2П 1A D</t>
  </si>
  <si>
    <t>003.001.527</t>
  </si>
  <si>
    <t>Автомат. выключатель C60N 24581 2П 2A D</t>
  </si>
  <si>
    <t>003.001.528</t>
  </si>
  <si>
    <t>Автомат. выключатель C60N 24582 2П 3A D</t>
  </si>
  <si>
    <t>003.001.529</t>
  </si>
  <si>
    <t>Автомат. выключатель C60N 24583 2П 4A D</t>
  </si>
  <si>
    <t>003.001.530</t>
  </si>
  <si>
    <t>Автомат. выключатель C60N 24584 2П 6A D</t>
  </si>
  <si>
    <t>003.001.531</t>
  </si>
  <si>
    <t>Автомат. выключатель C60N 24586 2П 10A D</t>
  </si>
  <si>
    <t>003.001.532</t>
  </si>
  <si>
    <t>Автомат. выключатель C60N 24587 2П 16A D</t>
  </si>
  <si>
    <t>003.001.533</t>
  </si>
  <si>
    <t>Автомат. выключатель C60N 24588 2П 20A D</t>
  </si>
  <si>
    <t>003.001.534</t>
  </si>
  <si>
    <t>Автомат. выключатель C60N 24589 2П 25A D</t>
  </si>
  <si>
    <t>003.001.535</t>
  </si>
  <si>
    <t>Автомат. выключатель C60N 24590 2П 32A D</t>
  </si>
  <si>
    <t>003.001.536</t>
  </si>
  <si>
    <t>Автомат. выключатель C60N 24591 2П 40A D</t>
  </si>
  <si>
    <t>003.001.537</t>
  </si>
  <si>
    <t>Автомат. выключатель C60N 24593 2П 50A D</t>
  </si>
  <si>
    <t>003.001.538</t>
  </si>
  <si>
    <t>Автомат. выключатель C60N 24594 2П 63A D</t>
  </si>
  <si>
    <t>003.001.539</t>
  </si>
  <si>
    <t>Автомат. выключатель C60N 24595 3П 1A D</t>
  </si>
  <si>
    <t>003.001.540</t>
  </si>
  <si>
    <t>Автомат. выключатель C60N 24596 3П 2A D</t>
  </si>
  <si>
    <t>003.001.541</t>
  </si>
  <si>
    <t>Автомат. выключатель C60N 24597 3П 3A D</t>
  </si>
  <si>
    <t>003.001.542</t>
  </si>
  <si>
    <t>Автомат. выключатель C60N 24598 3П 4A D</t>
  </si>
  <si>
    <t>003.001.543</t>
  </si>
  <si>
    <t>Автомат. выключатель C60N 24599 3П 6A D</t>
  </si>
  <si>
    <t>003.001.544</t>
  </si>
  <si>
    <t>Автомат. выключатель C60N 24601 3П 10A D</t>
  </si>
  <si>
    <t>003.001.545</t>
  </si>
  <si>
    <t>Автомат. выключатель C60N 24602 3П 16A D</t>
  </si>
  <si>
    <t>003.001.546</t>
  </si>
  <si>
    <t>Автомат. выключатель C60N 24603 3П 20A D</t>
  </si>
  <si>
    <t>003.001.547</t>
  </si>
  <si>
    <t>Автомат. выключатель C60N 24604 3П 25A D</t>
  </si>
  <si>
    <t>003.001.548</t>
  </si>
  <si>
    <t>Автомат. выключатель C60N 24605 3П 32A D</t>
  </si>
  <si>
    <t>003.001.549</t>
  </si>
  <si>
    <t>Автомат. выключатель C60N 24606 3П 40A D</t>
  </si>
  <si>
    <t>003.001.550</t>
  </si>
  <si>
    <t>Автомат. выключатель C60N 24608 3П 50A D</t>
  </si>
  <si>
    <t>003.001.551</t>
  </si>
  <si>
    <t>Автомат. выключатель C60N 24609 3П 63A D</t>
  </si>
  <si>
    <t>003.001.552</t>
  </si>
  <si>
    <t>Автомат. выключатель C60N 24610 4П 1A D</t>
  </si>
  <si>
    <t>003.001.553</t>
  </si>
  <si>
    <t>Автомат. выключатель C60N 24611 4П 2A D</t>
  </si>
  <si>
    <t>003.001.554</t>
  </si>
  <si>
    <t>Автомат. выключатель C60N 24612 4П 3A D</t>
  </si>
  <si>
    <t>003.001.555</t>
  </si>
  <si>
    <t>Автомат. выключатель C60N 24613 4П 4A D</t>
  </si>
  <si>
    <t>003.001.556</t>
  </si>
  <si>
    <t>Автомат. выключатель C60N 24614 4П 6A D</t>
  </si>
  <si>
    <t>003.001.557</t>
  </si>
  <si>
    <t>Автомат. выключатель C60N 24616 4П 10A D</t>
  </si>
  <si>
    <t>003.001.558</t>
  </si>
  <si>
    <t>Автомат. выключатель C60N 24617 4П 16A D</t>
  </si>
  <si>
    <t>003.001.559</t>
  </si>
  <si>
    <t>Автомат. выключатель C60N 24618 4П 20A D</t>
  </si>
  <si>
    <t>003.001.560</t>
  </si>
  <si>
    <t>Автомат. выключатель C60N 24619 4П 25A D</t>
  </si>
  <si>
    <t>003.001.561</t>
  </si>
  <si>
    <t>Автомат. выключатель C60N 24620 4П 32A D</t>
  </si>
  <si>
    <t>003.001.562</t>
  </si>
  <si>
    <t>Автомат. выключатель C60N 24621 4П 40A D</t>
  </si>
  <si>
    <t>003.001.563</t>
  </si>
  <si>
    <t>Автомат. выключатель C60N 24623 4П 50A D</t>
  </si>
  <si>
    <t>003.001.564</t>
  </si>
  <si>
    <t>Автомат. выключатель C60N 24624 4П 63A D</t>
  </si>
  <si>
    <t>Электрооборудование / Автоматы / Шнайдер Электрик / Автоматы серии GV2, GV3</t>
  </si>
  <si>
    <t>003.002.082</t>
  </si>
  <si>
    <t>Автоматический выключатель GV2ME32</t>
  </si>
  <si>
    <t>с комби расцепителями 24-32А</t>
  </si>
  <si>
    <t>003.002.176</t>
  </si>
  <si>
    <t>Автоматический выключатель GV3ME80</t>
  </si>
  <si>
    <t>003.002.192</t>
  </si>
  <si>
    <t>Автоматический выключатель GV3P65</t>
  </si>
  <si>
    <t>с комбинированным расцепителем 48...65A</t>
  </si>
  <si>
    <t>Электрооборудование / Автоматы / Шнайдер Электрик / Автоматы серии iC60H</t>
  </si>
  <si>
    <t>003.013.026</t>
  </si>
  <si>
    <t>Автоматический выключатель A9F89110</t>
  </si>
  <si>
    <t>1-полюсный, кривая отключения С, 10А</t>
  </si>
  <si>
    <t>003.013.028</t>
  </si>
  <si>
    <t>Автоматический выключатель A9F89116</t>
  </si>
  <si>
    <t>1-полюсный, кривая отключения С, 16А</t>
  </si>
  <si>
    <t>003.013.030</t>
  </si>
  <si>
    <t>Автоматический выключатель A9F89125</t>
  </si>
  <si>
    <t>1-полюсный, кривая отключения С, 25А</t>
  </si>
  <si>
    <t>003.013.031</t>
  </si>
  <si>
    <t>Автоматический выключатель A9F89132</t>
  </si>
  <si>
    <t>1-полюсный, кривая отключения С, 32А</t>
  </si>
  <si>
    <t>003.013.032</t>
  </si>
  <si>
    <t>Автоматический выключатель A9F89140</t>
  </si>
  <si>
    <t>1-полюсный, кривая отключения С, 40А</t>
  </si>
  <si>
    <t>003.013.086</t>
  </si>
  <si>
    <t>Автоматический выключатель A9F89210</t>
  </si>
  <si>
    <t>2-полюсный, кривая отключения С, 10А</t>
  </si>
  <si>
    <t>003.013.088</t>
  </si>
  <si>
    <t>Автоматический выключатель A9F89216</t>
  </si>
  <si>
    <t>2-полюсный, кривая отключения С, 16А</t>
  </si>
  <si>
    <t>003.013.090</t>
  </si>
  <si>
    <t>Автоматический выключатель A9F89225</t>
  </si>
  <si>
    <t>2-полюсный, кривая отключения С, 25А</t>
  </si>
  <si>
    <t>003.013.091</t>
  </si>
  <si>
    <t>Автоматический выключатель A9F89232</t>
  </si>
  <si>
    <t>2-полюсный, кривая отключения С, 32А</t>
  </si>
  <si>
    <t>003.013.092</t>
  </si>
  <si>
    <t>Автоматический выключатель A9F89240</t>
  </si>
  <si>
    <t>2-полюсный, кривая отключения С, 40А</t>
  </si>
  <si>
    <t>003.013.146</t>
  </si>
  <si>
    <t>Автоматический выключатель A9F89310</t>
  </si>
  <si>
    <t>3-полюсный, кривая отключения С, 10А</t>
  </si>
  <si>
    <t>003.013.148</t>
  </si>
  <si>
    <t>Автоматический выключатель A9F89316</t>
  </si>
  <si>
    <t>3-полюсный, кривая отключения С, 16А</t>
  </si>
  <si>
    <t>003.013.150</t>
  </si>
  <si>
    <t>Автоматический выключатель A9F89325</t>
  </si>
  <si>
    <t>3-полюсный, кривая отключения С, 25А</t>
  </si>
  <si>
    <t>003.013.151</t>
  </si>
  <si>
    <t>Автоматический выключатель A9F89332</t>
  </si>
  <si>
    <t>3-полюсный, кривая отключения С, 32А</t>
  </si>
  <si>
    <t>003.013.152</t>
  </si>
  <si>
    <t>Автоматический выключатель A9F89340</t>
  </si>
  <si>
    <t>3-полюсный, кривая отключения С, 40А</t>
  </si>
  <si>
    <t>003.013.206</t>
  </si>
  <si>
    <t>Автоматический выключатель A9F89410</t>
  </si>
  <si>
    <t>4-полюсный, кривая отключения С, 10А</t>
  </si>
  <si>
    <t>003.013.208</t>
  </si>
  <si>
    <t>Автоматический выключатель A9F89416</t>
  </si>
  <si>
    <t>4-полюсный, кривая отключения С, 16А</t>
  </si>
  <si>
    <t>003.013.210</t>
  </si>
  <si>
    <t>Автоматический выключатель A9F89425</t>
  </si>
  <si>
    <t>4-полюсный, кривая отключения С, 25А</t>
  </si>
  <si>
    <t>003.013.211</t>
  </si>
  <si>
    <t>Автоматический выключатель A9F89432</t>
  </si>
  <si>
    <t>4-полюсный, кривая отключения С, 32А</t>
  </si>
  <si>
    <t>003.013.212</t>
  </si>
  <si>
    <t>Автоматический выключатель A9F89440</t>
  </si>
  <si>
    <t>4-полюсный, кривая отключения С, 40А</t>
  </si>
  <si>
    <t>Электрооборудование / Автоматы / Шнайдер Электрик / Автоматы серии NG125L</t>
  </si>
  <si>
    <t>003.014.010</t>
  </si>
  <si>
    <t>Автоматический выключатель 18777</t>
  </si>
  <si>
    <t>003.014.011</t>
  </si>
  <si>
    <t>Автоматический выключатель 18778</t>
  </si>
  <si>
    <t>003.014.013</t>
  </si>
  <si>
    <t>Автоматический выключатель 18780</t>
  </si>
  <si>
    <t>003.014.014</t>
  </si>
  <si>
    <t>Автоматический выключатель 18781</t>
  </si>
  <si>
    <t>003.014.015</t>
  </si>
  <si>
    <t>Автоматический выключатель 18782</t>
  </si>
  <si>
    <t>003.014.040</t>
  </si>
  <si>
    <t>Автоматический выключатель 18788</t>
  </si>
  <si>
    <t>003.014.041</t>
  </si>
  <si>
    <t>Автоматический выключатель 18789</t>
  </si>
  <si>
    <t>003.014.043</t>
  </si>
  <si>
    <t>Автоматический выключатель 18791</t>
  </si>
  <si>
    <t>003.014.044</t>
  </si>
  <si>
    <t>Автоматический выключатель 18792</t>
  </si>
  <si>
    <t>003.014.045</t>
  </si>
  <si>
    <t>Автоматический выключатель 18793</t>
  </si>
  <si>
    <t>003.014.070</t>
  </si>
  <si>
    <t>Автоматический выключатель 18799</t>
  </si>
  <si>
    <t>003.014.071</t>
  </si>
  <si>
    <t>Автоматический выключатель 18800</t>
  </si>
  <si>
    <t>3-полюсный, кривая отключения С, 16A</t>
  </si>
  <si>
    <t>003.014.073</t>
  </si>
  <si>
    <t>Автоматический выключатель 18802</t>
  </si>
  <si>
    <t>3-полюсный, кривая отключения С, 25A</t>
  </si>
  <si>
    <t>003.014.074</t>
  </si>
  <si>
    <t>Автоматический выключатель 18803</t>
  </si>
  <si>
    <t>3-полюсный, кривая отключения С, 32A</t>
  </si>
  <si>
    <t>003.014.075</t>
  </si>
  <si>
    <t>Автоматический выключатель 18804</t>
  </si>
  <si>
    <t>3-полюсный, кривая отключения С, 40A</t>
  </si>
  <si>
    <t>003.014.100</t>
  </si>
  <si>
    <t>Автоматический выключатель 18810</t>
  </si>
  <si>
    <t>4-хполюсный, кривая отключения С, 10А</t>
  </si>
  <si>
    <t>003.014.101</t>
  </si>
  <si>
    <t>Автоматический выключатель 18811</t>
  </si>
  <si>
    <t>003.014.103</t>
  </si>
  <si>
    <t>Автоматический выключатель 18813</t>
  </si>
  <si>
    <t>003.014.104</t>
  </si>
  <si>
    <t>Автоматический выключатель 18814</t>
  </si>
  <si>
    <t>003.014.105</t>
  </si>
  <si>
    <t>Автоматический выключатель 18815</t>
  </si>
  <si>
    <t>Электрооборудование / Автоматы / Шнайдер Электрик / Автоматы Easy9</t>
  </si>
  <si>
    <t>Автомат. выключатель EZ9F34106</t>
  </si>
  <si>
    <t>1П 6А С 4,5кА 230В</t>
  </si>
  <si>
    <t>Электрооборудование / Автоматы / Aндели / Автоматы серии DZ47-63</t>
  </si>
  <si>
    <t>003.012.007</t>
  </si>
  <si>
    <t>Автоматический выключатель DZ47-63 1П 10A С</t>
  </si>
  <si>
    <t>1-полюсный автомат, кривая отключения С</t>
  </si>
  <si>
    <t>003.012.008</t>
  </si>
  <si>
    <t>Автоматический выключатель DZ47-63 1П 16A С</t>
  </si>
  <si>
    <t>003.012.010</t>
  </si>
  <si>
    <t>Автоматический выключатель DZ47-63 1П 25A С</t>
  </si>
  <si>
    <t>003.012.011</t>
  </si>
  <si>
    <t>Автоматический выключатель DZ47-63 1П 32A С</t>
  </si>
  <si>
    <t>003.012.012</t>
  </si>
  <si>
    <t>Автоматический выключатель DZ47-63 1П 40A С</t>
  </si>
  <si>
    <t>003.012.006</t>
  </si>
  <si>
    <t>Автоматический выключатель DZ47-63 1П 6A С</t>
  </si>
  <si>
    <t>003.012.027</t>
  </si>
  <si>
    <t>Автоматический выключатель DZ47-63 2П 10A С</t>
  </si>
  <si>
    <t>2-полюсный автомат, кривая отключения С</t>
  </si>
  <si>
    <t>003.012.028</t>
  </si>
  <si>
    <t>Автоматический выключатель DZ47-63 2П 16A С</t>
  </si>
  <si>
    <t>003.012.031</t>
  </si>
  <si>
    <t>Автоматический выключатель DZ47-63 2П 32A С</t>
  </si>
  <si>
    <t>003.012.051</t>
  </si>
  <si>
    <t>Автоматический выключатель DZ47-63 3П 32A С</t>
  </si>
  <si>
    <t>3-полюсный автомат, кривая отключения С</t>
  </si>
  <si>
    <t>003.012.052</t>
  </si>
  <si>
    <t>Автоматический выключатель DZ47-63 3П 40A С</t>
  </si>
  <si>
    <t>003.012.053</t>
  </si>
  <si>
    <t>Автоматический выключатель DZ47-63 3П 50A С</t>
  </si>
  <si>
    <t>003.012.054</t>
  </si>
  <si>
    <t>Автоматический выключатель DZ47-63 3П 63A С</t>
  </si>
  <si>
    <t>003.012.071</t>
  </si>
  <si>
    <t>Автоматический выключатель DZ47-63 4П 32A С</t>
  </si>
  <si>
    <t>4-полюсный автомат, кривая отключения С</t>
  </si>
  <si>
    <t>003.012.072</t>
  </si>
  <si>
    <t>Автоматический выключатель DZ47-63 4П 40A С</t>
  </si>
  <si>
    <t>003.012.074</t>
  </si>
  <si>
    <t>Автоматический выключатель DZ47-63 4П 63A С</t>
  </si>
  <si>
    <t>Электрооборудование / Автоматы / Aндели / Автоматы серии AM3</t>
  </si>
  <si>
    <t>013.012.203</t>
  </si>
  <si>
    <t>Автоматический выключатель AM3-125S/3P 100A</t>
  </si>
  <si>
    <t>3-полюсный, номинальный ток 100А</t>
  </si>
  <si>
    <t>013.012.201</t>
  </si>
  <si>
    <t>Автоматический выключатель AM3-125S/3P 40A</t>
  </si>
  <si>
    <t>3-полюсный, номинальный ток 40А</t>
  </si>
  <si>
    <t>013.012.202</t>
  </si>
  <si>
    <t>Автоматический выключатель AM3-125S/3P 63A</t>
  </si>
  <si>
    <t>3-полюсный, номинальный ток 63А</t>
  </si>
  <si>
    <t>Электрооборудование / Автоматы / Сименс / Автоматы серии 5SY6</t>
  </si>
  <si>
    <t>025.006.030</t>
  </si>
  <si>
    <t>Автоматический выключатель 5SY6110-7</t>
  </si>
  <si>
    <t>1-полюсный автомат, 10A, тип С</t>
  </si>
  <si>
    <t>025.006.032</t>
  </si>
  <si>
    <t>Автоматический выключатель 5SY6116-7</t>
  </si>
  <si>
    <t>1-полюсный автомат, 16A, тип С</t>
  </si>
  <si>
    <t>025.006.035</t>
  </si>
  <si>
    <t>Автоматический выключатель 5SY6132-7</t>
  </si>
  <si>
    <t>1-полюсный автомат, 32A, тип С</t>
  </si>
  <si>
    <t>025.006.090</t>
  </si>
  <si>
    <t>Автоматический выключатель 5SY6210-7</t>
  </si>
  <si>
    <t>2-полюсный автомат, 10A, тип С</t>
  </si>
  <si>
    <t>025.006.092</t>
  </si>
  <si>
    <t>Автоматический выключатель 5SY6216-7</t>
  </si>
  <si>
    <t>2-полюсный автомат, 16A, тип С</t>
  </si>
  <si>
    <t>025.006.095</t>
  </si>
  <si>
    <t>Автоматический выключатель 5SY6232-7</t>
  </si>
  <si>
    <t>2-полюсный автомат, 32A, тип С</t>
  </si>
  <si>
    <t>025.006.155</t>
  </si>
  <si>
    <t>Автоматический выключатель 5SY6332-7</t>
  </si>
  <si>
    <t>3-полюсный автомат, 32A, тип С</t>
  </si>
  <si>
    <t>025.006.156</t>
  </si>
  <si>
    <t>Автоматический выключатель 5SY6340-7</t>
  </si>
  <si>
    <t>3-полюсный автомат, 40A, тип С</t>
  </si>
  <si>
    <t>025.006.215</t>
  </si>
  <si>
    <t>Автоматический выключатель 5SY6432-7</t>
  </si>
  <si>
    <t>4-полюсный автомат, 32A, тип С</t>
  </si>
  <si>
    <t>025.006.216</t>
  </si>
  <si>
    <t>Автоматический выключатель 5SY6440-7</t>
  </si>
  <si>
    <t>4-полюсный автомат, 40A, тип С</t>
  </si>
  <si>
    <t>025.006.218</t>
  </si>
  <si>
    <t>Автоматический выключатель 5SY6463-7</t>
  </si>
  <si>
    <t>4-полюсный автомат, 63A, тип С</t>
  </si>
  <si>
    <t>Электрооборудование / Лампы и панели / электролампы ионизирующие</t>
  </si>
  <si>
    <t>002.001.007</t>
  </si>
  <si>
    <t>Электролампа 3U25EX-2700K</t>
  </si>
  <si>
    <t>25-ваттная ионизирующая электролампа</t>
  </si>
  <si>
    <t>002.001.009</t>
  </si>
  <si>
    <t>Электролампа 3U25EX-6500K</t>
  </si>
  <si>
    <t>002.001.014</t>
  </si>
  <si>
    <t>Электролампа SP20EX-2700K</t>
  </si>
  <si>
    <t>20-ваттная ионизирующая лампа</t>
  </si>
  <si>
    <t>002.001.023</t>
  </si>
  <si>
    <t>Электролампа SP23EX-6500K</t>
  </si>
  <si>
    <t>23-ваттная ионизирующая лампа</t>
  </si>
  <si>
    <t>Электрооборудование / Лампы и панели / светодиодные панели</t>
  </si>
  <si>
    <t>002.002.001</t>
  </si>
  <si>
    <t>Светодиодная панель HD-PL3012</t>
  </si>
  <si>
    <t>мощность 72Вт / 220В AC, габариты: 300х1200х10 мм</t>
  </si>
  <si>
    <t>002.002.002</t>
  </si>
  <si>
    <t>Светодиодная панель HD-PL6012</t>
  </si>
  <si>
    <t>мощность 72Вт / 220В АС, габариты 1195х595х10 мм</t>
  </si>
  <si>
    <t>002.002.018</t>
  </si>
  <si>
    <t>Светодиодная панель XF-RP-180-12W-3000K</t>
  </si>
  <si>
    <t>Мощность 12Вт/220В, габариты: Ø180x13 мм</t>
  </si>
  <si>
    <t>002.002.019</t>
  </si>
  <si>
    <t>Светодиодная панель XF-RP-180-12W-4000K</t>
  </si>
  <si>
    <t>002.002.020</t>
  </si>
  <si>
    <t>Светодиодная панель XF-RP-240-18W-3000K</t>
  </si>
  <si>
    <t>Мощность 18Вт/220В, габариты: Ø240x13 мм</t>
  </si>
  <si>
    <t>002.002.021</t>
  </si>
  <si>
    <t>Светодиодная панель XF-RP-240-18W-4000K</t>
  </si>
  <si>
    <t>002.002.010</t>
  </si>
  <si>
    <t>Светодиодная панель XF-RPW-150-8W-3000K</t>
  </si>
  <si>
    <t>Мощность 8Вт/220В, габариты: Ø150x13 мм</t>
  </si>
  <si>
    <t>002.002.022</t>
  </si>
  <si>
    <t>Светодиодная панель XF-RPW-150-8W-4000K</t>
  </si>
  <si>
    <t>002.002.023</t>
  </si>
  <si>
    <t>Светодиодная панель XF-RPW-180-12W-3000K</t>
  </si>
  <si>
    <t>002.002.024</t>
  </si>
  <si>
    <t>Светодиодная панель XF-RPW-180-12W-4000K</t>
  </si>
  <si>
    <t>002.002.025</t>
  </si>
  <si>
    <t>Светодиодная панель XF-RPW-240-18W-3000K</t>
  </si>
  <si>
    <t>002.002.026</t>
  </si>
  <si>
    <t>Светодиодная панель XF-RPW-240-18W-4000K</t>
  </si>
  <si>
    <t>002.002.014</t>
  </si>
  <si>
    <t>Светодиодная панель XF-RPW-300-24W-3000K</t>
  </si>
  <si>
    <t>Мощность 24Вт/220В, габариты: Ø300x13 мм</t>
  </si>
  <si>
    <t>002.002.027</t>
  </si>
  <si>
    <t>Светодиодная панель XF-RPW-300-24W-4000K</t>
  </si>
  <si>
    <t>002.002.033</t>
  </si>
  <si>
    <t>Светодиодная панель XF-SP-595-2-40W-4000K</t>
  </si>
  <si>
    <t>Мощность 40Вт/220В, габариты: 595x595x12 мм</t>
  </si>
  <si>
    <t>002.002.032</t>
  </si>
  <si>
    <t>Светодиодная панель XF-SPD-595-2-40W-4000K</t>
  </si>
  <si>
    <t>Мощность 40Вт/220В, габариты: 595x595x10 мм</t>
  </si>
  <si>
    <t>002.002.011</t>
  </si>
  <si>
    <t>Светодиодная панель XF-SPW-150-8W-3000K</t>
  </si>
  <si>
    <t>Мощность 8Вт/220В, габариты: 150x150x13 мм</t>
  </si>
  <si>
    <t>002.002.028</t>
  </si>
  <si>
    <t>Светодиодная панель XF-SPW-150-8W-4000K</t>
  </si>
  <si>
    <t>002.002.015</t>
  </si>
  <si>
    <t>Светодиодная панель XF-SPW-180-12W-3000K</t>
  </si>
  <si>
    <t>Мощность 12Вт/220В, габариты: 180x180x13 мм</t>
  </si>
  <si>
    <t>002.002.029</t>
  </si>
  <si>
    <t>Светодиодная панель XF-SPW-180-12W-4000K</t>
  </si>
  <si>
    <t>002.002.016</t>
  </si>
  <si>
    <t>Светодиодная панель XF-SPW-240-18W-3000K</t>
  </si>
  <si>
    <t>Мощность 18Вт/220В, габариты: 240x240x13 мм</t>
  </si>
  <si>
    <t>002.002.030</t>
  </si>
  <si>
    <t>Светодиодная панель XF-SPW-240-18W-4000K</t>
  </si>
  <si>
    <t>002.002.013</t>
  </si>
  <si>
    <t>Светодиодная панель XF-SPW-295-1195-2-40W-3000K</t>
  </si>
  <si>
    <t>Мощность 40Вт/220В, габариты: 295x1195x10 мм</t>
  </si>
  <si>
    <t>002.002.035</t>
  </si>
  <si>
    <t>Светодиодная панель XF-SPW-295-1195-2-40W-4000K</t>
  </si>
  <si>
    <t>002.002.017</t>
  </si>
  <si>
    <t>Светодиодная панель XF-SPW-300-24W-3000K</t>
  </si>
  <si>
    <t>Мощность 24Вт/220В, габариты: 300x300x13 мм</t>
  </si>
  <si>
    <t>002.002.031</t>
  </si>
  <si>
    <t>Светодиодная панель XF-SPW-300-24W-4000K</t>
  </si>
  <si>
    <t>002.002.036</t>
  </si>
  <si>
    <t>Светодиодная панель XF-SPW-595-1195-2-55W-4000K</t>
  </si>
  <si>
    <t>Мощность 55Вт/220В, габариты: 595x1195x10 мм</t>
  </si>
  <si>
    <t>002.002.012</t>
  </si>
  <si>
    <t>Светодиодная панель XF-SPW-595-2-40W-3000K</t>
  </si>
  <si>
    <t>002.002.034</t>
  </si>
  <si>
    <t>Светодиодная панель XF-SPW-595-2-40W-5200K</t>
  </si>
  <si>
    <t>Электрооборудование / Источники питания / Finder</t>
  </si>
  <si>
    <t>026.001.001</t>
  </si>
  <si>
    <t>Источник питания 78.12.1.230.1200</t>
  </si>
  <si>
    <t>Мощность 12Вт, напряжение на выходе 12В DC</t>
  </si>
  <si>
    <t>026.001.002</t>
  </si>
  <si>
    <t>Источник питания 78.12.1.230.2400</t>
  </si>
  <si>
    <t>Мощность 12Вт, напряжение на выходе 24В DC</t>
  </si>
  <si>
    <t>026.001.003</t>
  </si>
  <si>
    <t>Источник питания 78.36.1.230.2401</t>
  </si>
  <si>
    <t>Мощность 36Вт, напряжение на выходе 24В DC</t>
  </si>
  <si>
    <t>026.001.004</t>
  </si>
  <si>
    <t>Источник питания 78.50.1.230.1203</t>
  </si>
  <si>
    <t>Мощность 50Вт, напряжение на выходе 12В DC</t>
  </si>
  <si>
    <t>026.001.005</t>
  </si>
  <si>
    <t>Источник питания 78.60.1.230.2403</t>
  </si>
  <si>
    <t>Мощность 60Вт, напряжение на выходе 24В DC</t>
  </si>
  <si>
    <t>Электрооборудование / Источники питания / Phoenix Contact</t>
  </si>
  <si>
    <t>026.001.022</t>
  </si>
  <si>
    <t>Источник питания Quint-PS/1AC/12DC/15 2866718</t>
  </si>
  <si>
    <t>Выходной ток 15А, напряжение на выходе 12В DC</t>
  </si>
  <si>
    <t>026.001.023</t>
  </si>
  <si>
    <t>Источник питания Quint-PS/1AC/12DC/20 2866721</t>
  </si>
  <si>
    <t>Выходной ток 20А, напряжение на выходе 12В DC</t>
  </si>
  <si>
    <t>026.001.021</t>
  </si>
  <si>
    <t>Источник питания Quint-PS/1AC/24DC/10 2866763</t>
  </si>
  <si>
    <t>Выходной ток 10А, напряжение на выходе 24В DC</t>
  </si>
  <si>
    <t>026.001.024</t>
  </si>
  <si>
    <t>Источник питания Quint-PS/1AC/24DC/40 2866789</t>
  </si>
  <si>
    <t>Выходной ток 40А, напряжение на выходе 24В DC</t>
  </si>
  <si>
    <t>026.001.020</t>
  </si>
  <si>
    <t>Источник питания Quint-PS/1AC/24DC/5 2866750</t>
  </si>
  <si>
    <t>Выходной ток 5А, напряжение на выходе 24В DC</t>
  </si>
  <si>
    <t>Электрооборудование / Контакторы / Шнейдер Электрик / серия LC1D</t>
  </si>
  <si>
    <t>004.001.912</t>
  </si>
  <si>
    <t>Блок задержки LADR4</t>
  </si>
  <si>
    <t>Обеспечивает задержку 10-180 сек, 1НО+1НЗ контакты</t>
  </si>
  <si>
    <t>004.001.911</t>
  </si>
  <si>
    <t>Блок задержки LADT4</t>
  </si>
  <si>
    <t>на включение 10-180сек</t>
  </si>
  <si>
    <t>004.001.901</t>
  </si>
  <si>
    <t>Контакт LADN22</t>
  </si>
  <si>
    <t>дополнительный 2НО+2НЗ</t>
  </si>
  <si>
    <t>004.001.028</t>
  </si>
  <si>
    <t>Контактор LC1D09B7</t>
  </si>
  <si>
    <t>3Р, 09А НО+НЗ 24В 50/60Гц</t>
  </si>
  <si>
    <t>004.001.106</t>
  </si>
  <si>
    <t>Контактор LC1D09BD</t>
  </si>
  <si>
    <t>3Р, 09А НО+НЗ 24Vdc</t>
  </si>
  <si>
    <t>004.001.345</t>
  </si>
  <si>
    <t>Контактор LC1D09BL</t>
  </si>
  <si>
    <t>004.001.041</t>
  </si>
  <si>
    <t>Контактор LC1D09M7</t>
  </si>
  <si>
    <t>3Р, 09А НО+НЗ 220В 50/60Гц</t>
  </si>
  <si>
    <t>004.001.054</t>
  </si>
  <si>
    <t>Контактор LC1D09Q7</t>
  </si>
  <si>
    <t>3Р, 09А НО+НЗ 380В 50/60Гц</t>
  </si>
  <si>
    <t>004.001.052</t>
  </si>
  <si>
    <t>Контактор LC1D115M7</t>
  </si>
  <si>
    <t>3Р, 115А НО+НЗ 220В 50/60Гц</t>
  </si>
  <si>
    <t>004.001.130</t>
  </si>
  <si>
    <t>Контактор LC1D115MD</t>
  </si>
  <si>
    <t>3Р, 115А НО+НЗ 220В пост. тока</t>
  </si>
  <si>
    <t>004.001.328</t>
  </si>
  <si>
    <t>Контактор LC1D12AL</t>
  </si>
  <si>
    <t>3Р, 12А НО+НЗ 5В DC</t>
  </si>
  <si>
    <t>004.001.094</t>
  </si>
  <si>
    <t>Контактор LC1D12E7</t>
  </si>
  <si>
    <t>3Р, 12А НО+НЗ 48В 50/60Гц</t>
  </si>
  <si>
    <t>004.001.042</t>
  </si>
  <si>
    <t>Контактор LC1D12M7</t>
  </si>
  <si>
    <t>3Р, 12А НО+НЗ 220В 50/60Гц</t>
  </si>
  <si>
    <t>004.001.053</t>
  </si>
  <si>
    <t>Контактор LC1D150M7</t>
  </si>
  <si>
    <t>3Р, 150А НО+НЗ 220В 50/60Гц</t>
  </si>
  <si>
    <t>004.100.001</t>
  </si>
  <si>
    <t>Контактор LC1D183M7</t>
  </si>
  <si>
    <t>3Р, 18А НО+НЗ 220В 50/60Гц</t>
  </si>
  <si>
    <t>004.001.030</t>
  </si>
  <si>
    <t>Контактор LC1D18B7</t>
  </si>
  <si>
    <t>3Р, 18А НО+НЗ 24В 50/60Гц</t>
  </si>
  <si>
    <t>004.001.069</t>
  </si>
  <si>
    <t>Контактор LC1D18F7</t>
  </si>
  <si>
    <t>3Р, 18А НО+НЗ 110В 50/60Гц</t>
  </si>
  <si>
    <t>004.001.043</t>
  </si>
  <si>
    <t>Контактор LC1D18M7</t>
  </si>
  <si>
    <t>004.001.056</t>
  </si>
  <si>
    <t>Контактор LC1D18Q7</t>
  </si>
  <si>
    <t>3Р, 18А НО+НЗ 380В 50/60Гц</t>
  </si>
  <si>
    <t>004.001.044</t>
  </si>
  <si>
    <t>Контактор LC1D25M7</t>
  </si>
  <si>
    <t>3Р, 25А НО+НЗ 220В 50/60Гц</t>
  </si>
  <si>
    <t>004.001.162</t>
  </si>
  <si>
    <t>Контактор LC1D32D7</t>
  </si>
  <si>
    <t>3Р, 32А НО+НЗ 42В 50/60Гц</t>
  </si>
  <si>
    <t>004.001.045</t>
  </si>
  <si>
    <t>Контактор LC1D32M7</t>
  </si>
  <si>
    <t>3Р, 32А НО+НЗ 220В 50/60Гц</t>
  </si>
  <si>
    <t>004.001.046</t>
  </si>
  <si>
    <t>Контактор LC1D38M7</t>
  </si>
  <si>
    <t>3Р, 38А НО+НЗ 220В 50/60Гц</t>
  </si>
  <si>
    <t>004.001.073</t>
  </si>
  <si>
    <t>Контактор LC1D40AF7</t>
  </si>
  <si>
    <t>3Р, 40А НО+НЗ 110В 50/60Гц</t>
  </si>
  <si>
    <t>004.001.047</t>
  </si>
  <si>
    <t>Контактор LC1D40AM7</t>
  </si>
  <si>
    <t>3Р, 40А НО+НЗ 220В 50/60Гц</t>
  </si>
  <si>
    <t>004.001.060</t>
  </si>
  <si>
    <t>Контактор LC1D40AQ7</t>
  </si>
  <si>
    <t>3Р, 40А НО+НЗ 380В 50/60Гц</t>
  </si>
  <si>
    <t>004.001.035</t>
  </si>
  <si>
    <t>Контактор LC1D50AB7</t>
  </si>
  <si>
    <t>3Р, 50А НО+НЗ 24В 50/60Гц</t>
  </si>
  <si>
    <t>004.001.048</t>
  </si>
  <si>
    <t>Контактор LC1D50AM7</t>
  </si>
  <si>
    <t>3Р, 50А НО+НЗ 220В 50/60Гц</t>
  </si>
  <si>
    <t>004.001.036</t>
  </si>
  <si>
    <t>Контактор LC1D65AB7</t>
  </si>
  <si>
    <t>3Р, 65А НО+НЗ 24В 50/60Гц</t>
  </si>
  <si>
    <t>004.001.049</t>
  </si>
  <si>
    <t>Контактор LC1D65AM7</t>
  </si>
  <si>
    <t>3Р, 65А НО+НЗ 220В 50/60Гц</t>
  </si>
  <si>
    <t>004.001.050</t>
  </si>
  <si>
    <t>Контактор LC1D80M7</t>
  </si>
  <si>
    <t>3Р, 80А НО+НЗ 220В 50/60Гц</t>
  </si>
  <si>
    <t>004.001.051</t>
  </si>
  <si>
    <t>Контактор LC1D95M7</t>
  </si>
  <si>
    <t>3Р, 95А НО+НЗ 220В 50/60Гц</t>
  </si>
  <si>
    <t>004.030.001</t>
  </si>
  <si>
    <t>Тепловое реле LRD213</t>
  </si>
  <si>
    <t>диапазон уставок 12...18А</t>
  </si>
  <si>
    <t>Электрооборудование / Контакторы / Шнейдер Электрик / серия LC1B</t>
  </si>
  <si>
    <t>004.013.001</t>
  </si>
  <si>
    <t>Контактор LC1BL32F22</t>
  </si>
  <si>
    <t>2P, 2НО+2НЗ, AC-1 440V 800A, кат. 110Vac</t>
  </si>
  <si>
    <t>004.013.002</t>
  </si>
  <si>
    <t>Контактор LC1BL33Q22</t>
  </si>
  <si>
    <t>3 полюса, 800A, катушка 380 В, 50/60 Гц.</t>
  </si>
  <si>
    <t>004.013.003</t>
  </si>
  <si>
    <t>Контактор LC1BM32M22</t>
  </si>
  <si>
    <t>2 полюса, 1250 A, катушка 220 В, 50/60 Гц.</t>
  </si>
  <si>
    <t>004.013.004</t>
  </si>
  <si>
    <t>Контактор LC1BM32M31</t>
  </si>
  <si>
    <t>004.013.005</t>
  </si>
  <si>
    <t>Контактор LC1BM33M22</t>
  </si>
  <si>
    <t>3P, 2НО+2НЗ, AC-1 1250A, AC-3 1000A, кат. 220Vac</t>
  </si>
  <si>
    <t>004.013.006</t>
  </si>
  <si>
    <t>Контактор LC1BM33P22</t>
  </si>
  <si>
    <t>3 полюса, 1250A, катушка 230 В, 50/60 Гц.</t>
  </si>
  <si>
    <t>004.013.007</t>
  </si>
  <si>
    <t>Контактор LC1BM33Q13</t>
  </si>
  <si>
    <t>3P НО+3НЗ, AC-3 440V 1000A, кат. 380Vac</t>
  </si>
  <si>
    <t>004.013.008</t>
  </si>
  <si>
    <t>Контактор LC1BM33Q22</t>
  </si>
  <si>
    <t>3 полюса, 1250A, катушка 380 В, 50/60 Гц.</t>
  </si>
  <si>
    <t>004.013.009</t>
  </si>
  <si>
    <t>Контактор LC1BP31FD22</t>
  </si>
  <si>
    <t>1P 2НО+2НЗ, AC-1 440V 2000A, кат. 110VDC</t>
  </si>
  <si>
    <t>004.013.010</t>
  </si>
  <si>
    <t>Контактор LC1BP33F22</t>
  </si>
  <si>
    <t>3 полюса, 2000A, катушка 110 В, 50/60 Гц.</t>
  </si>
  <si>
    <t>004.013.011</t>
  </si>
  <si>
    <t>Контактор LC1BP33M22</t>
  </si>
  <si>
    <t>3 полюса, 2000A, катушка 220 В, 50/60 Гц.</t>
  </si>
  <si>
    <t>004.013.012</t>
  </si>
  <si>
    <t>Контактор LC1BP33Q22</t>
  </si>
  <si>
    <t>3 полюса, 2000A, катушка 380 В, 50/60 Гц.</t>
  </si>
  <si>
    <t>004.013.013</t>
  </si>
  <si>
    <t>Контактор LC1BR32F22</t>
  </si>
  <si>
    <t>2 полюса, 2750A, катушка 110 В, 50/60 Гц.</t>
  </si>
  <si>
    <t>004.013.014</t>
  </si>
  <si>
    <t>Контактор LC1BR32M22</t>
  </si>
  <si>
    <t>2 полюса, AC-1 2750A, AC-3 1800A, катушка 220 В, 50/60 Гц</t>
  </si>
  <si>
    <t>004.013.015</t>
  </si>
  <si>
    <t>Контактор LC1BR33M22</t>
  </si>
  <si>
    <t>3 полюса, 2750A, катушка 220 В, 50/60 Гц.</t>
  </si>
  <si>
    <t>Электрооборудование / Контакторы / Шнейдер Электрик / серия LC1F</t>
  </si>
  <si>
    <t>004.004.001</t>
  </si>
  <si>
    <t>Контактор LC1-F115M5</t>
  </si>
  <si>
    <t>F 3P, 115A, катушка 220В/50Гц</t>
  </si>
  <si>
    <t>004.004.002</t>
  </si>
  <si>
    <t>Контактор LC1-F150M5</t>
  </si>
  <si>
    <t>F 3P, 150A, катушка 220В/50Гц</t>
  </si>
  <si>
    <t>004.007.001</t>
  </si>
  <si>
    <t>Контактор LC1F115</t>
  </si>
  <si>
    <t>F 3P, 115A, без катушки</t>
  </si>
  <si>
    <t>004.007.086</t>
  </si>
  <si>
    <t>Контактор LC1F115B5</t>
  </si>
  <si>
    <t>F 3P, 115A, катушка 24В 50Гц</t>
  </si>
  <si>
    <t>004.007.092</t>
  </si>
  <si>
    <t>Контактор LC1F115BD</t>
  </si>
  <si>
    <t>F 3P, 115A, катушка 24В постоянного тока</t>
  </si>
  <si>
    <t>004.007.076</t>
  </si>
  <si>
    <t>Контактор LC1F115E7</t>
  </si>
  <si>
    <t>F 3P, 115A, катушка 48В 50/60Гц</t>
  </si>
  <si>
    <t>004.007.046</t>
  </si>
  <si>
    <t>Контактор LC1F115F7</t>
  </si>
  <si>
    <t>F 3P, 115A, катушка 110В 50/60Гц</t>
  </si>
  <si>
    <t>004.007.113</t>
  </si>
  <si>
    <t>Контактор LC1F115M5</t>
  </si>
  <si>
    <t>F 3P, 115A, катушка 220В 50Гц</t>
  </si>
  <si>
    <t>004.007.016</t>
  </si>
  <si>
    <t>Контактор LC1F115M7</t>
  </si>
  <si>
    <t>F 3P, 115A, катушка 220В 50/60Гц</t>
  </si>
  <si>
    <t>004.007.098</t>
  </si>
  <si>
    <t>Контактор LC1F115MD</t>
  </si>
  <si>
    <t>F 3P, 115A, катушка 220В постоянного тока</t>
  </si>
  <si>
    <t>004.007.061</t>
  </si>
  <si>
    <t>Контактор LC1F115P7</t>
  </si>
  <si>
    <t>F 3P, 115A, катушка 230В 50/60Гц</t>
  </si>
  <si>
    <t>004.007.117</t>
  </si>
  <si>
    <t>Контактор LC1F115Q5</t>
  </si>
  <si>
    <t>F 3P, 115A, катушка 380В 50Гц</t>
  </si>
  <si>
    <t>004.007.031</t>
  </si>
  <si>
    <t>Контактор LC1F115Q7</t>
  </si>
  <si>
    <t>F 3P, 115A, катушка 380В 50/60Гц</t>
  </si>
  <si>
    <t>004.007.002</t>
  </si>
  <si>
    <t>Контактор LC1F150</t>
  </si>
  <si>
    <t>F 3P, 150A, без катушки</t>
  </si>
  <si>
    <t>004.007.087</t>
  </si>
  <si>
    <t>Контактор LC1F150B5</t>
  </si>
  <si>
    <t>F 3P, 150A, катушка 24В 50Гц</t>
  </si>
  <si>
    <t>004.007.093</t>
  </si>
  <si>
    <t>Контактор LC1F150BD</t>
  </si>
  <si>
    <t>F 3P, 150A, катушка 24В постоянного тока</t>
  </si>
  <si>
    <t>004.007.077</t>
  </si>
  <si>
    <t>Контактор LC1F150E7</t>
  </si>
  <si>
    <t>F 3P, 150A, катушка 48В 50/60Гц</t>
  </si>
  <si>
    <t>004.007.047</t>
  </si>
  <si>
    <t>Контактор LC1F150F7</t>
  </si>
  <si>
    <t>F 3P, 150A, катушка 110В 50/60Гц</t>
  </si>
  <si>
    <t>004.007.114</t>
  </si>
  <si>
    <t>Контактор LC1F150M5</t>
  </si>
  <si>
    <t>F 3P, 150A, катушка 220В 50Гц</t>
  </si>
  <si>
    <t>004.007.017</t>
  </si>
  <si>
    <t>Контактор LC1F150M7</t>
  </si>
  <si>
    <t>F 3P, 150A, катушка 220В 50/60Гц</t>
  </si>
  <si>
    <t>004.007.099</t>
  </si>
  <si>
    <t>Контактор LC1F150MD</t>
  </si>
  <si>
    <t>F 3P, 150A, катушка 220В постоянного тока</t>
  </si>
  <si>
    <t>004.007.062</t>
  </si>
  <si>
    <t>Контактор LC1F150P7</t>
  </si>
  <si>
    <t>F 3P, 150A, катушка 230В 50/60Гц</t>
  </si>
  <si>
    <t>004.007.118</t>
  </si>
  <si>
    <t>Контактор LC1F150Q5</t>
  </si>
  <si>
    <t>F 3P, 150A, катушка 380В 50Гц</t>
  </si>
  <si>
    <t>004.007.032</t>
  </si>
  <si>
    <t>Контактор LC1F150Q7</t>
  </si>
  <si>
    <t>F 3P, 150A, катушка 380В 40...400Гц</t>
  </si>
  <si>
    <t>004.007.014</t>
  </si>
  <si>
    <t>Контактор LC1F1700 без катушки</t>
  </si>
  <si>
    <t>3-полюсный, 1700A, 1000В~</t>
  </si>
  <si>
    <t>004.007.003</t>
  </si>
  <si>
    <t>Контактор LC1F185 без катушки</t>
  </si>
  <si>
    <t>F 3P, 185A</t>
  </si>
  <si>
    <t>004.008.003</t>
  </si>
  <si>
    <t>Контактор LC1F1854</t>
  </si>
  <si>
    <t>F 4P, 185A, без катушки</t>
  </si>
  <si>
    <t>004.008.018</t>
  </si>
  <si>
    <t>Контактор LC1F1854M7</t>
  </si>
  <si>
    <t>F 4P, 185A, катушка 220В 50/60Гц</t>
  </si>
  <si>
    <t>004.008.100</t>
  </si>
  <si>
    <t>Контактор LC1F1854MD</t>
  </si>
  <si>
    <t>F 4P, 185A, катушка 220В постоянного тока</t>
  </si>
  <si>
    <t>004.008.033</t>
  </si>
  <si>
    <t>Контактор LC1F1854Q7</t>
  </si>
  <si>
    <t>F 4P, 185A, катушка 380В 50/60Гц</t>
  </si>
  <si>
    <t>004.007.088</t>
  </si>
  <si>
    <t>Контактор LC1F185B5</t>
  </si>
  <si>
    <t>F 3P, 185A, катушка 24В 50Гц</t>
  </si>
  <si>
    <t>004.007.094</t>
  </si>
  <si>
    <t>Контактор LC1F185BD</t>
  </si>
  <si>
    <t>F 3P, 185A, катушка 24В постоянного тока</t>
  </si>
  <si>
    <t>004.007.078</t>
  </si>
  <si>
    <t>Контактор LC1F185E7</t>
  </si>
  <si>
    <t>F 3P, 185A, катушка 48В 50/60Гц</t>
  </si>
  <si>
    <t>004.007.048</t>
  </si>
  <si>
    <t>Контактор LC1F185F7</t>
  </si>
  <si>
    <t>F 3P, 185A, катушка 110В 50/60Гц</t>
  </si>
  <si>
    <t>004.007.115</t>
  </si>
  <si>
    <t>Контактор LC1F185M5</t>
  </si>
  <si>
    <t>F 3P, 185A, катушка 220В 50Гц</t>
  </si>
  <si>
    <t>004.007.018</t>
  </si>
  <si>
    <t>Контактор LC1F185M7</t>
  </si>
  <si>
    <t>F 3P, 185A, катушка 220В 50/60Гц</t>
  </si>
  <si>
    <t>004.007.100</t>
  </si>
  <si>
    <t>Контактор LC1F185MD</t>
  </si>
  <si>
    <t>F 3P, 185A, катушка 220В постоянного тока</t>
  </si>
  <si>
    <t>004.007.063</t>
  </si>
  <si>
    <t>Контактор LC1F185P7</t>
  </si>
  <si>
    <t>F 3P, 185A, катушка 230В 50/60Гц</t>
  </si>
  <si>
    <t>004.007.033</t>
  </si>
  <si>
    <t>Контактор LC1F185Q7</t>
  </si>
  <si>
    <t>F 3P, 185A, катушка 380В 50/60Гц</t>
  </si>
  <si>
    <t>004.007.030</t>
  </si>
  <si>
    <t>Контактор LC1F2100M7</t>
  </si>
  <si>
    <t>F 3P, 2100A AC-1, катушка 220В</t>
  </si>
  <si>
    <t>004.007.004</t>
  </si>
  <si>
    <t>Контактор LC1F225</t>
  </si>
  <si>
    <t>F 3P, 225A, без катушки</t>
  </si>
  <si>
    <t>004.008.004</t>
  </si>
  <si>
    <t>Контактор LC1F2254</t>
  </si>
  <si>
    <t>F 4P, 225A, без катушки</t>
  </si>
  <si>
    <t>004.008.095</t>
  </si>
  <si>
    <t>Контактор LC1F2254BD</t>
  </si>
  <si>
    <t>F 4P, 225A, катушка 24В постоянного тока</t>
  </si>
  <si>
    <t>004.008.019</t>
  </si>
  <si>
    <t>Контактор LC1F2254M7</t>
  </si>
  <si>
    <t>F 4P, 225A, катушка 220В 50/60Гц</t>
  </si>
  <si>
    <t>004.008.101</t>
  </si>
  <si>
    <t>Контактор LC1F2254MD</t>
  </si>
  <si>
    <t>F 4P, 225A, катушка 220В постоянного тока</t>
  </si>
  <si>
    <t>004.008.064</t>
  </si>
  <si>
    <t>Контактор LC1F2254P7</t>
  </si>
  <si>
    <t>F 4P, 225A, катушка 230В 50/60Гц</t>
  </si>
  <si>
    <t>004.007.089</t>
  </si>
  <si>
    <t>Контактор LC1F225B5</t>
  </si>
  <si>
    <t>F 3P, 225A, катушка 24В 50Гц</t>
  </si>
  <si>
    <t>004.007.095</t>
  </si>
  <si>
    <t>Контактор LC1F225BD</t>
  </si>
  <si>
    <t>F 3P, 225A, катушка 24В постоянного тока</t>
  </si>
  <si>
    <t>004.007.079</t>
  </si>
  <si>
    <t>Контактор LC1F225E7</t>
  </si>
  <si>
    <t>F 3P, 225A, катушка 48В 40...400Гц</t>
  </si>
  <si>
    <t>004.007.049</t>
  </si>
  <si>
    <t>Контактор LC1F225F7</t>
  </si>
  <si>
    <t>F 3P, 225A, катушка 110В 50/60Гц</t>
  </si>
  <si>
    <t>004.007.116</t>
  </si>
  <si>
    <t>Контактор LC1F225M5</t>
  </si>
  <si>
    <t>F 3P, 225A, катушка 220В 50Гц</t>
  </si>
  <si>
    <t>004.007.019</t>
  </si>
  <si>
    <t>Контактор LC1F225M7</t>
  </si>
  <si>
    <t>F 3P, 225A, катушка 220В 40...400Гц</t>
  </si>
  <si>
    <t>004.007.101</t>
  </si>
  <si>
    <t>Контактор LC1F225MD</t>
  </si>
  <si>
    <t>F 3P, 225A, катушка 220В постоянного тока</t>
  </si>
  <si>
    <t>004.007.064</t>
  </si>
  <si>
    <t>Контактор LC1F225P7</t>
  </si>
  <si>
    <t>F 3P, 225A, катушка 230В 40...400Гц</t>
  </si>
  <si>
    <t>004.007.120</t>
  </si>
  <si>
    <t>Контактор LC1F225Q5</t>
  </si>
  <si>
    <t>F 3P, 225A, катушка 380В 50Гц</t>
  </si>
  <si>
    <t>004.007.034</t>
  </si>
  <si>
    <t>Контактор LC1F225Q7</t>
  </si>
  <si>
    <t>F 3P, 225A, катушка 380В 50/60Гц</t>
  </si>
  <si>
    <t>004.007.124</t>
  </si>
  <si>
    <t>Контактор LC1F225V7</t>
  </si>
  <si>
    <t>F 3P, 225A, катушка 400В 50/60Гц</t>
  </si>
  <si>
    <t>004.007.005</t>
  </si>
  <si>
    <t>Контактор LC1F265</t>
  </si>
  <si>
    <t>F 3P, 265A, без катушки</t>
  </si>
  <si>
    <t>004.008.005</t>
  </si>
  <si>
    <t>Контактор LC1F2654</t>
  </si>
  <si>
    <t>F 4P, 265A, без катушки</t>
  </si>
  <si>
    <t>004.008.020</t>
  </si>
  <si>
    <t>Контактор LC1F2654M7</t>
  </si>
  <si>
    <t>F 4P, 265A, катушка 220В 50/60Гц</t>
  </si>
  <si>
    <t>004.008.102</t>
  </si>
  <si>
    <t>Контактор LC1F2654MD</t>
  </si>
  <si>
    <t>F 4P, 265A, катушка 220В постоянного тока</t>
  </si>
  <si>
    <t>004.008.035</t>
  </si>
  <si>
    <t>Контактор LC1F2654Q7</t>
  </si>
  <si>
    <t>F 4P, 265A, катушка 380В 50/60Гц</t>
  </si>
  <si>
    <t>004.011.020</t>
  </si>
  <si>
    <t>Контактор LC1F2657M7</t>
  </si>
  <si>
    <t>F 3P, 265A, катушка 220В 50/60Гц</t>
  </si>
  <si>
    <t>004.007.096</t>
  </si>
  <si>
    <t>Контактор LC1F265BD</t>
  </si>
  <si>
    <t>F 3P, 265A, катушка 24В постоянного тока</t>
  </si>
  <si>
    <t>004.007.080</t>
  </si>
  <si>
    <t>Контактор LC1F265E7</t>
  </si>
  <si>
    <t>F 3P, 265A, катушка 48В 50/60Гц</t>
  </si>
  <si>
    <t>004.007.050</t>
  </si>
  <si>
    <t>Контактор LC1F265F7</t>
  </si>
  <si>
    <t>F 3P, 265A, катушка 110В 50/60Гц</t>
  </si>
  <si>
    <t>004.007.155</t>
  </si>
  <si>
    <t>Контактор LC1F265FD</t>
  </si>
  <si>
    <t>F 3P, 265A, катушка 110В постоянного тока</t>
  </si>
  <si>
    <t>004.007.140</t>
  </si>
  <si>
    <t>Контактор LC1F265FE7</t>
  </si>
  <si>
    <t>F 3P, 265A, катушка 115В 50/60Гц</t>
  </si>
  <si>
    <t>004.007.020</t>
  </si>
  <si>
    <t>Контактор LC1F265M7</t>
  </si>
  <si>
    <t>F 3P, 265A, катушка 220В 40...400Гц</t>
  </si>
  <si>
    <t>004.007.102</t>
  </si>
  <si>
    <t>Контактор LC1F265MD</t>
  </si>
  <si>
    <t>F 3P, 265A, катушка 220В постоянного тока</t>
  </si>
  <si>
    <t>004.007.065</t>
  </si>
  <si>
    <t>Контактор LC1F265P7</t>
  </si>
  <si>
    <t>F 3P, 265A, катушка 230В 50/60Гц</t>
  </si>
  <si>
    <t>004.007.035</t>
  </si>
  <si>
    <t>Контактор LC1F265Q7</t>
  </si>
  <si>
    <t>F 3P, 265A, катушка 380В 50/60Гц</t>
  </si>
  <si>
    <t>004.007.125</t>
  </si>
  <si>
    <t>Контактор LC1F265V7</t>
  </si>
  <si>
    <t>F 3P, 265A, катушка 400В 50/60Гц</t>
  </si>
  <si>
    <t>004.007.006</t>
  </si>
  <si>
    <t>Контактор LC1F330</t>
  </si>
  <si>
    <t>F 3P, 330A, без катушки</t>
  </si>
  <si>
    <t>004.008.006</t>
  </si>
  <si>
    <t>Контактор LC1F3304</t>
  </si>
  <si>
    <t>F 4P, 330A, без катушки</t>
  </si>
  <si>
    <t>004.008.097</t>
  </si>
  <si>
    <t>Контактор LC1F3304BD</t>
  </si>
  <si>
    <t>F 4P, 330A, катушка 24В постоянного тока</t>
  </si>
  <si>
    <t>004.008.021</t>
  </si>
  <si>
    <t>Контактор LC1F3304M7</t>
  </si>
  <si>
    <t>F 4P, 330A, катушка 220В 50/60Гц</t>
  </si>
  <si>
    <t>004.008.066</t>
  </si>
  <si>
    <t>Контактор LC1F3304P7</t>
  </si>
  <si>
    <t>F 4P, 330A, катушка 230В 50/60Гц</t>
  </si>
  <si>
    <t>004.007.091</t>
  </si>
  <si>
    <t>Контактор LC1F330B7</t>
  </si>
  <si>
    <t>F 3P, 330A, катушка 24В 50/60Гц</t>
  </si>
  <si>
    <t>004.007.097</t>
  </si>
  <si>
    <t>Контактор LC1F330BD</t>
  </si>
  <si>
    <t>F 3P, 330A, катушка 24В постоянного тока</t>
  </si>
  <si>
    <t>004.007.051</t>
  </si>
  <si>
    <t>Контактор LC1F330F7</t>
  </si>
  <si>
    <t>F 3P, 330A, катушка 110В 50/60Гц</t>
  </si>
  <si>
    <t>004.007.021</t>
  </si>
  <si>
    <t>Контактор LC1F330M7</t>
  </si>
  <si>
    <t>F 3P, 330A, катушка 220В 40...400Гц</t>
  </si>
  <si>
    <t>004.007.103</t>
  </si>
  <si>
    <t>Контактор LC1F330MD</t>
  </si>
  <si>
    <t>F 3P, 330A, катушка 220В постоянного тока</t>
  </si>
  <si>
    <t>004.007.066</t>
  </si>
  <si>
    <t>Контактор LC1F330P7</t>
  </si>
  <si>
    <t>F 3P, 330A, катушка 230В 50/60Гц</t>
  </si>
  <si>
    <t>004.007.036</t>
  </si>
  <si>
    <t>Контактор LC1F330Q7</t>
  </si>
  <si>
    <t>F 3P, 330A, катушка 380В 50/60Гц</t>
  </si>
  <si>
    <t>004.007.126</t>
  </si>
  <si>
    <t>Контактор LC1F330V7</t>
  </si>
  <si>
    <t>F 3P, 330A, катушка 400В 50/60Гц</t>
  </si>
  <si>
    <t>004.007.007</t>
  </si>
  <si>
    <t>Контактор LC1F400</t>
  </si>
  <si>
    <t>F 3P, 400A, без катушки</t>
  </si>
  <si>
    <t>004.010.007</t>
  </si>
  <si>
    <t>Контактор LC1F4002</t>
  </si>
  <si>
    <t>F 2P, 400A, без катушки</t>
  </si>
  <si>
    <t>004.010.022</t>
  </si>
  <si>
    <t>Контактор LC1F4002M7</t>
  </si>
  <si>
    <t>F 2P, 400A, катушка 220В 50/60Гц</t>
  </si>
  <si>
    <t>004.008.022</t>
  </si>
  <si>
    <t>Контактор LC1F4004M7</t>
  </si>
  <si>
    <t>F 4P, 400A, катушка 220В 50/60Гц</t>
  </si>
  <si>
    <t>004.008.067</t>
  </si>
  <si>
    <t>Контактор LC1F4004P7</t>
  </si>
  <si>
    <t>F 4P, 400A, катушка 230В 50/60Гц</t>
  </si>
  <si>
    <t>004.011.022</t>
  </si>
  <si>
    <t>Контактор LC1F4007M7</t>
  </si>
  <si>
    <t>F 3P, 400A, катушка 220В 50/60Гц</t>
  </si>
  <si>
    <t>004.007.052</t>
  </si>
  <si>
    <t>Контактор LC1F400F7</t>
  </si>
  <si>
    <t>F 3P, 400A, катушка 110В 50/60Гц</t>
  </si>
  <si>
    <t>004.007.142</t>
  </si>
  <si>
    <t>Контактор LC1F400FE7</t>
  </si>
  <si>
    <t>F 3P, 400A, катушка 115В 50/60Гц</t>
  </si>
  <si>
    <t>004.007.022</t>
  </si>
  <si>
    <t>Контактор LC1F400M7</t>
  </si>
  <si>
    <t>004.007.104</t>
  </si>
  <si>
    <t>Контактор LC1F400MD</t>
  </si>
  <si>
    <t>F 3P, 400A, катушка 220В постоянного тока</t>
  </si>
  <si>
    <t>004.007.067</t>
  </si>
  <si>
    <t>Контактор LC1F400P7</t>
  </si>
  <si>
    <t>F 3P, 400A, катушка 230В 50/60Гц</t>
  </si>
  <si>
    <t>004.007.037</t>
  </si>
  <si>
    <t>Контактор LC1F400Q7</t>
  </si>
  <si>
    <t>F 3P, 400A, катушка 380В 40-400Гц</t>
  </si>
  <si>
    <t>004.007.127</t>
  </si>
  <si>
    <t>Контактор LC1F400V7</t>
  </si>
  <si>
    <t>F 3P, 400A, катушка 400В 50/60Гц</t>
  </si>
  <si>
    <t>004.007.008</t>
  </si>
  <si>
    <t>Контактор LC1F500</t>
  </si>
  <si>
    <t>F 3P, 500A, без катушки</t>
  </si>
  <si>
    <t>004.007.053</t>
  </si>
  <si>
    <t>Контактор LC1F500F7</t>
  </si>
  <si>
    <t>F 3P, 500A, катушка 110В 50/60Гц</t>
  </si>
  <si>
    <t>004.007.143</t>
  </si>
  <si>
    <t>Контактор LC1F500FE7</t>
  </si>
  <si>
    <t>F 3P, 500A, катушка 115В 50/60Гц</t>
  </si>
  <si>
    <t>004.007.023</t>
  </si>
  <si>
    <t>Контактор LC1F500M7</t>
  </si>
  <si>
    <t>F 3P, 500A, катушка 220В  40...400Гц</t>
  </si>
  <si>
    <t>004.007.105</t>
  </si>
  <si>
    <t>Контактор LC1F500MD</t>
  </si>
  <si>
    <t>F 3P, 500A, катушка 220В постоянного тока</t>
  </si>
  <si>
    <t>004.007.068</t>
  </si>
  <si>
    <t>Контактор LC1F500P7</t>
  </si>
  <si>
    <t>F 3P, 500A, катушка 230В 50/60Гц</t>
  </si>
  <si>
    <t>004.007.038</t>
  </si>
  <si>
    <t>Контактор LC1F500Q7</t>
  </si>
  <si>
    <t>F 3P, 500A, катушка 380В 40-400Гц</t>
  </si>
  <si>
    <t>004.007.128</t>
  </si>
  <si>
    <t>Контактор LC1F500V7</t>
  </si>
  <si>
    <t>F 3P, 500A, катушка 400В 50/60Гц</t>
  </si>
  <si>
    <t>004.007.009</t>
  </si>
  <si>
    <t>Контактор LC1F630</t>
  </si>
  <si>
    <t>F 3P, 630A, без катушки</t>
  </si>
  <si>
    <t>004.008.069</t>
  </si>
  <si>
    <t>Контактор LC1F6304P7</t>
  </si>
  <si>
    <t>F 4P, 630A, катушка 230В 50/60Гц</t>
  </si>
  <si>
    <t>004.007.054</t>
  </si>
  <si>
    <t>Контактор LC1F630F7</t>
  </si>
  <si>
    <t>F 3P, 630A, катушка 110В 50/60Гц</t>
  </si>
  <si>
    <t>004.007.144</t>
  </si>
  <si>
    <t>Контактор LC1F630FE7</t>
  </si>
  <si>
    <t>F 3P, 630A, катушка 115В 50/60Гц</t>
  </si>
  <si>
    <t>004.007.024</t>
  </si>
  <si>
    <t>Контактор LC1F630M7</t>
  </si>
  <si>
    <t>F 3P, 630A, катушка 220В 50/60Гц</t>
  </si>
  <si>
    <t>004.007.106</t>
  </si>
  <si>
    <t>Контактор LC1F630MD</t>
  </si>
  <si>
    <t>F 3P, 630A, катушка 220В постоянного тока</t>
  </si>
  <si>
    <t>004.007.069</t>
  </si>
  <si>
    <t>Контактор LC1F630P7</t>
  </si>
  <si>
    <t>F 3P, 630A, катушка 230В 50/60Гц</t>
  </si>
  <si>
    <t>004.007.039</t>
  </si>
  <si>
    <t>Контактор LC1F630Q7</t>
  </si>
  <si>
    <t>F 3P, 630A, катушка 380В 50/60Гц</t>
  </si>
  <si>
    <t>004.007.129</t>
  </si>
  <si>
    <t>Контактор LC1F630V7</t>
  </si>
  <si>
    <t>F 3P, 630A, катушка 400В 50/60Гц</t>
  </si>
  <si>
    <t>004.007.010</t>
  </si>
  <si>
    <t>Контактор LC1F780</t>
  </si>
  <si>
    <t>F 3P, 780A, без катушки</t>
  </si>
  <si>
    <t>004.008.025</t>
  </si>
  <si>
    <t>Контактор LC1F7804M7</t>
  </si>
  <si>
    <t>F 4P, 780A, катушка 220В 50/60Гц</t>
  </si>
  <si>
    <t>004.007.025</t>
  </si>
  <si>
    <t>Контактор LC1F780M7</t>
  </si>
  <si>
    <t>F 3P, 780A, катушка 220В 50/60Гц</t>
  </si>
  <si>
    <t>004.007.070</t>
  </si>
  <si>
    <t>Контактор LC1F780P7</t>
  </si>
  <si>
    <t>F 3P, 780A, катушка 230В 50/60Гц</t>
  </si>
  <si>
    <t>004.007.040</t>
  </si>
  <si>
    <t>Контактор LC1F780Q7</t>
  </si>
  <si>
    <t>F 3P, 780A, катушка 380В 50/60Гц</t>
  </si>
  <si>
    <t>004.007.011</t>
  </si>
  <si>
    <t>Контактор LC1F800</t>
  </si>
  <si>
    <t>F 3P, 800A, без катушки</t>
  </si>
  <si>
    <t>004.007.056</t>
  </si>
  <si>
    <t>Контактор LC1F800FW</t>
  </si>
  <si>
    <t>F 3P, 800A, катушка 110В постоянного тока</t>
  </si>
  <si>
    <t>004.007.026</t>
  </si>
  <si>
    <t>Контактор LC1F800MW</t>
  </si>
  <si>
    <t>F 3P, 800A, катушка 220В постоянного тока</t>
  </si>
  <si>
    <t>004.007.041</t>
  </si>
  <si>
    <t>Контактор LC1F800QW</t>
  </si>
  <si>
    <t>F 3P, 800A, катушка 380В постоянного тока</t>
  </si>
  <si>
    <t>Электрооборудование / Контакторы / Шнейдер Электрик / серия LC1E</t>
  </si>
  <si>
    <t>004.005.302</t>
  </si>
  <si>
    <t>Блок контактов LAEN11</t>
  </si>
  <si>
    <t>1НО+1НЗ контакты</t>
  </si>
  <si>
    <t>004.005.001</t>
  </si>
  <si>
    <t>Контактор LC1E0601B5</t>
  </si>
  <si>
    <t>1НЗ 6А 400В AC3, катушка 24В/50Гц</t>
  </si>
  <si>
    <t>004.005.022</t>
  </si>
  <si>
    <t>Контактор LC1E0601E5</t>
  </si>
  <si>
    <t>1НЗ 6А 400В AC3, катушка 48В/50Гц</t>
  </si>
  <si>
    <t>004.005.043</t>
  </si>
  <si>
    <t>Контактор LC1E0601F5</t>
  </si>
  <si>
    <t>1НЗ 6А 400В AC3, катушка 110В/50Гц</t>
  </si>
  <si>
    <t>004.005.064</t>
  </si>
  <si>
    <t>Контактор LC1E0601M5</t>
  </si>
  <si>
    <t>1НЗ 6А 400В AC3, катушка 220В/50Гц</t>
  </si>
  <si>
    <t>004.005.127</t>
  </si>
  <si>
    <t>Контактор LC1E0601N5</t>
  </si>
  <si>
    <t>1НЗ 6А 400В AC3, катушка 415В/50Гц</t>
  </si>
  <si>
    <t>004.005.106</t>
  </si>
  <si>
    <t>Контактор LC1E0601Q5</t>
  </si>
  <si>
    <t>1НЗ 6А 400В AC3, катушка 380В/50Гц</t>
  </si>
  <si>
    <t>004.005.148</t>
  </si>
  <si>
    <t>Контактор LC1E0601R5</t>
  </si>
  <si>
    <t>1НЗ 6А 400В AC3, катушка 440В/50Гц</t>
  </si>
  <si>
    <t>004.005.085</t>
  </si>
  <si>
    <t>Контактор LC1E0601U5</t>
  </si>
  <si>
    <t>1НЗ 6А 400В AC3, катушка 240В/50Гц</t>
  </si>
  <si>
    <t>004.005.002</t>
  </si>
  <si>
    <t>Контактор LC1E0610B5</t>
  </si>
  <si>
    <t>1НО 6А 400В AC3, катушка 24В/50Гц</t>
  </si>
  <si>
    <t>004.005.023</t>
  </si>
  <si>
    <t>Контактор LC1E0610E5</t>
  </si>
  <si>
    <t>1НО 6А 400В AC3, катушка 48В/50Гц</t>
  </si>
  <si>
    <t>004.005.044</t>
  </si>
  <si>
    <t>Контактор LC1E0610F5</t>
  </si>
  <si>
    <t>1НО 6А 400В AC3, катушка 110В/50Гц</t>
  </si>
  <si>
    <t>004.005.065</t>
  </si>
  <si>
    <t>Контактор LC1E0610M5</t>
  </si>
  <si>
    <t>1НО 6А 400В AC3, катушка 220В/50Гц</t>
  </si>
  <si>
    <t>004.005.128</t>
  </si>
  <si>
    <t>Контактор LC1E0610N5</t>
  </si>
  <si>
    <t>1НО 6А 400В AC3, катушка 415В/50Гц</t>
  </si>
  <si>
    <t>004.005.107</t>
  </si>
  <si>
    <t>Контактор LC1E0610Q5</t>
  </si>
  <si>
    <t>1НО 6А 400В AC3, катушка 380В/50Гц</t>
  </si>
  <si>
    <t>004.005.149</t>
  </si>
  <si>
    <t>Контактор LC1E0610R5</t>
  </si>
  <si>
    <t>1НО 6А 400В AC3, катушка 440В/50Гц</t>
  </si>
  <si>
    <t>004.005.086</t>
  </si>
  <si>
    <t>Контактор LC1E0610U5</t>
  </si>
  <si>
    <t>1НО 6А 400В AC3, катушка 240В/50Гц</t>
  </si>
  <si>
    <t>004.005.003</t>
  </si>
  <si>
    <t>Контактор LC1E0901B5</t>
  </si>
  <si>
    <t>1НЗ 9А 400В AC3, катушка 24В/50Гц</t>
  </si>
  <si>
    <t>004.005.024</t>
  </si>
  <si>
    <t>Контактор LC1E0901E5</t>
  </si>
  <si>
    <t>1НЗ 9А 400В AC3, катушка 48В/50Гц</t>
  </si>
  <si>
    <t>004.005.045</t>
  </si>
  <si>
    <t>Контактор LC1E0901F5</t>
  </si>
  <si>
    <t>1НЗ 9А 400В AC3, катушка 110В/50Гц</t>
  </si>
  <si>
    <t>004.005.066</t>
  </si>
  <si>
    <t>Контактор LC1E0901M5</t>
  </si>
  <si>
    <t>1НЗ 9А 400В AC3, катушка 220В/50Гц</t>
  </si>
  <si>
    <t>004.005.129</t>
  </si>
  <si>
    <t>Контактор LC1E0901N5</t>
  </si>
  <si>
    <t>1НЗ 9А 400В AC3, катушка 415В/50Гц</t>
  </si>
  <si>
    <t>004.005.108</t>
  </si>
  <si>
    <t>Контактор LC1E0901Q5</t>
  </si>
  <si>
    <t>1НЗ 9А 400В AC3, катушка 380В/50Гц</t>
  </si>
  <si>
    <t>004.005.150</t>
  </si>
  <si>
    <t>Контактор LC1E0901R5</t>
  </si>
  <si>
    <t>1НЗ 9А 400В AC3, катушка 440В/50Гц</t>
  </si>
  <si>
    <t>004.005.087</t>
  </si>
  <si>
    <t>Контактор LC1E0901U5</t>
  </si>
  <si>
    <t>1НЗ 9А 400В AC3, катушка 240В/50Гц</t>
  </si>
  <si>
    <t>004.005.004</t>
  </si>
  <si>
    <t>Контактор LC1E0910B5</t>
  </si>
  <si>
    <t>1НО 9А 400В AC3, катушка 24В/50Гц</t>
  </si>
  <si>
    <t>004.005.025</t>
  </si>
  <si>
    <t>Контактор LC1E0910E5</t>
  </si>
  <si>
    <t>1НО 9А 400В AC3, катушка 48В/50Гц</t>
  </si>
  <si>
    <t>004.005.046</t>
  </si>
  <si>
    <t>Контактор LC1E0910F5</t>
  </si>
  <si>
    <t>1НО 9А 400В AC3, катушка 110В/50Гц</t>
  </si>
  <si>
    <t>004.005.067</t>
  </si>
  <si>
    <t>Контактор LC1E0910M5</t>
  </si>
  <si>
    <t>1НО 9А 400В AC3, катушка 220В/50Гц</t>
  </si>
  <si>
    <t>004.005.130</t>
  </si>
  <si>
    <t>Контактор LC1E0910N5</t>
  </si>
  <si>
    <t>1НО 9А 400В AC3, катушка 415В/50Гц</t>
  </si>
  <si>
    <t>004.005.109</t>
  </si>
  <si>
    <t>Контактор LC1E0910Q5</t>
  </si>
  <si>
    <t>1НО 9А 400В AC3, катушка 380В/50Гц</t>
  </si>
  <si>
    <t>004.005.151</t>
  </si>
  <si>
    <t>Контактор LC1E0910R5</t>
  </si>
  <si>
    <t>1НО 9А 400В AC3, катушка 440В/50Гц</t>
  </si>
  <si>
    <t>004.005.088</t>
  </si>
  <si>
    <t>Контактор LC1E0910U5</t>
  </si>
  <si>
    <t>1НО 9А 400В AC3, катушка 240В/50Гц</t>
  </si>
  <si>
    <t>004.005.005</t>
  </si>
  <si>
    <t>Контактор LC1E1201B5</t>
  </si>
  <si>
    <t>1НЗ 12А 400В AC3, катушка 24В/50Гц</t>
  </si>
  <si>
    <t>004.005.026</t>
  </si>
  <si>
    <t>Контактор LC1E1201E5</t>
  </si>
  <si>
    <t>1НЗ 12А 400В AC3, катушка 48В/50Гц</t>
  </si>
  <si>
    <t>004.005.047</t>
  </si>
  <si>
    <t>Контактор LC1E1201F5</t>
  </si>
  <si>
    <t>1НЗ 12А 400В AC3, катушка 110В/50Гц</t>
  </si>
  <si>
    <t>004.005.068</t>
  </si>
  <si>
    <t>Контактор LC1E1201M5</t>
  </si>
  <si>
    <t>1НЗ 12А 400В AC3, катушка 220В/50Гц</t>
  </si>
  <si>
    <t>004.005.131</t>
  </si>
  <si>
    <t>Контактор LC1E1201N5</t>
  </si>
  <si>
    <t>1НЗ 12А 400В AC3, катушка 415В/50Гц</t>
  </si>
  <si>
    <t>004.005.110</t>
  </si>
  <si>
    <t>Контактор LC1E1201Q5</t>
  </si>
  <si>
    <t>1НЗ 12А 400В AC3, катушка 380В/50Гц</t>
  </si>
  <si>
    <t>004.005.152</t>
  </si>
  <si>
    <t>Контактор LC1E1201R5</t>
  </si>
  <si>
    <t>1НЗ 12А 400В AC3, катушка 440В/50Гц</t>
  </si>
  <si>
    <t>004.005.089</t>
  </si>
  <si>
    <t>Контактор LC1E1201U5</t>
  </si>
  <si>
    <t>1НЗ 12А 400В AC3, катушка 240В/50Гц</t>
  </si>
  <si>
    <t>004.005.006</t>
  </si>
  <si>
    <t>Контактор LC1E1210B5</t>
  </si>
  <si>
    <t>1НО 12А 400В AC3, катушка 24В/50Гц</t>
  </si>
  <si>
    <t>004.005.027</t>
  </si>
  <si>
    <t>Контактор LC1E1210E5</t>
  </si>
  <si>
    <t>1НО 12А 400В AC3, катушка 48В/50Гц</t>
  </si>
  <si>
    <t>004.005.048</t>
  </si>
  <si>
    <t>Контактор LC1E1210F5</t>
  </si>
  <si>
    <t>1НО 12А 400В AC3, катушка 110В/50Гц</t>
  </si>
  <si>
    <t>004.005.069</t>
  </si>
  <si>
    <t>Контактор LC1E1210M5</t>
  </si>
  <si>
    <t>1НО 12А 400В AC3, катушка 220В/50Гц</t>
  </si>
  <si>
    <t>004.005.132</t>
  </si>
  <si>
    <t>Контактор LC1E1210N5</t>
  </si>
  <si>
    <t>1НО 12А 400В AC3, катушка 415В/50Гц</t>
  </si>
  <si>
    <t>004.005.111</t>
  </si>
  <si>
    <t>Контактор LC1E1210Q5</t>
  </si>
  <si>
    <t>1НО 12А 400В AC3, катушка 380В/50Гц</t>
  </si>
  <si>
    <t>004.005.153</t>
  </si>
  <si>
    <t>Контактор LC1E1210R5</t>
  </si>
  <si>
    <t>1НО 12А 400В AC3, катушка 440В/50Гц</t>
  </si>
  <si>
    <t>004.005.090</t>
  </si>
  <si>
    <t>Контактор LC1E1210U5</t>
  </si>
  <si>
    <t>1НО 12А 400В AC3, катушка 240В/50Гц</t>
  </si>
  <si>
    <t>004.005.183</t>
  </si>
  <si>
    <t>Контактор LC1E160M5</t>
  </si>
  <si>
    <t>НО+НЗ, 160A, 380В AC3, катушка 220В/50Гц</t>
  </si>
  <si>
    <t>004.005.193</t>
  </si>
  <si>
    <t>Контактор LC1E160Q5</t>
  </si>
  <si>
    <t>НО+НЗ, 160A, 380В AC3, катушка 380В/50Гц</t>
  </si>
  <si>
    <t>004.005.007</t>
  </si>
  <si>
    <t>Контактор LC1E1801B5</t>
  </si>
  <si>
    <t>1НЗ 18А 400В AC3, катушка 24В/50Гц</t>
  </si>
  <si>
    <t>004.005.028</t>
  </si>
  <si>
    <t>Контактор LC1E1801E5</t>
  </si>
  <si>
    <t>1НЗ 18А 400В AC3, катушка 48В/50Гц</t>
  </si>
  <si>
    <t>004.005.049</t>
  </si>
  <si>
    <t>Контактор LC1E1801F5</t>
  </si>
  <si>
    <t>1НЗ 18А 400В AC3, катушка 110В/50Гц</t>
  </si>
  <si>
    <t>004.005.070</t>
  </si>
  <si>
    <t>Контактор LC1E1801M5</t>
  </si>
  <si>
    <t>1НЗ 18А 400В AC3, катушка 220В/50Гц</t>
  </si>
  <si>
    <t>004.005.133</t>
  </si>
  <si>
    <t>Контактор LC1E1801N5</t>
  </si>
  <si>
    <t>1НЗ 18А 400В AC3, катушка 415В/50Гц</t>
  </si>
  <si>
    <t>004.005.112</t>
  </si>
  <si>
    <t>Контактор LC1E1801Q5</t>
  </si>
  <si>
    <t>1НЗ 18А 400В AC3, катушка 380В/50Гц</t>
  </si>
  <si>
    <t>004.005.154</t>
  </si>
  <si>
    <t>Контактор LC1E1801R5</t>
  </si>
  <si>
    <t>1НЗ 18А 400В AC3, катушка 440В/50Гц</t>
  </si>
  <si>
    <t>004.005.091</t>
  </si>
  <si>
    <t>Контактор LC1E1801U5</t>
  </si>
  <si>
    <t>1НЗ 18А 400В AC3, катушка 240В/50Гц</t>
  </si>
  <si>
    <t>004.005.008</t>
  </si>
  <si>
    <t>Контактор LC1E1810B5</t>
  </si>
  <si>
    <t>1НО 18А 400В AC3, катушка 24В/50Гц</t>
  </si>
  <si>
    <t>004.005.029</t>
  </si>
  <si>
    <t>Контактор LC1E1810E5</t>
  </si>
  <si>
    <t>1НО 18А 400В AC3, катушка 48В/50Гц</t>
  </si>
  <si>
    <t>004.005.050</t>
  </si>
  <si>
    <t>Контактор LC1E1810F5</t>
  </si>
  <si>
    <t>1НО 18А 400В AC3, катушка 110В/50Гц</t>
  </si>
  <si>
    <t>004.005.071</t>
  </si>
  <si>
    <t>Контактор LC1E1810M5</t>
  </si>
  <si>
    <t>1НО 18А 400В AC3, катушка 220В/50Гц</t>
  </si>
  <si>
    <t>004.005.134</t>
  </si>
  <si>
    <t>Контактор LC1E1810N5</t>
  </si>
  <si>
    <t>1НО 18А 400В AC3, катушка 415В/50Гц</t>
  </si>
  <si>
    <t>004.005.113</t>
  </si>
  <si>
    <t>Контактор LC1E1810Q5</t>
  </si>
  <si>
    <t>1НО 18А 400В AC3, катушка 380В/50Гц</t>
  </si>
  <si>
    <t>004.005.155</t>
  </si>
  <si>
    <t>Контактор LC1E1810R5</t>
  </si>
  <si>
    <t>1НО 18А 400В AC3, катушка 440В/50Гц</t>
  </si>
  <si>
    <t>004.005.092</t>
  </si>
  <si>
    <t>Контактор LC1E1810U5</t>
  </si>
  <si>
    <t>1НО 18А 400В AC3, катушка 240В/50Гц</t>
  </si>
  <si>
    <t>004.005.184</t>
  </si>
  <si>
    <t>Контактор LC1E200M5</t>
  </si>
  <si>
    <t>200А 380В АС3, катушка 220V/50Hz</t>
  </si>
  <si>
    <t>004.005.009</t>
  </si>
  <si>
    <t>Контактор LC1E2501B5</t>
  </si>
  <si>
    <t>1НЗ 25А 400В AC3, катушка 24В/50Гц</t>
  </si>
  <si>
    <t>004.005.030</t>
  </si>
  <si>
    <t>Контактор LC1E2501E5</t>
  </si>
  <si>
    <t>1НЗ 25А 400В AC3, катушка 48В/50Гц</t>
  </si>
  <si>
    <t>004.005.051</t>
  </si>
  <si>
    <t>Контактор LC1E2501F5</t>
  </si>
  <si>
    <t>1НЗ 25А 400В AC3, катушка 110В/50Гц</t>
  </si>
  <si>
    <t>004.005.072</t>
  </si>
  <si>
    <t>Контактор LC1E2501M5</t>
  </si>
  <si>
    <t>1НЗ 25А 400В AC3, катушка 220В/50Гц</t>
  </si>
  <si>
    <t>004.005.135</t>
  </si>
  <si>
    <t>Контактор LC1E2501N5</t>
  </si>
  <si>
    <t>1НЗ 25А 400В AC3, катушка 415В/50Гц</t>
  </si>
  <si>
    <t>004.005.114</t>
  </si>
  <si>
    <t>Контактор LC1E2501Q5</t>
  </si>
  <si>
    <t>1НЗ 25А 400В AC3, катушка 380В/50Гц</t>
  </si>
  <si>
    <t>004.005.156</t>
  </si>
  <si>
    <t>Контактор LC1E2501R5</t>
  </si>
  <si>
    <t>1НЗ 25А 400В AC3, катушка 440В/50Гц</t>
  </si>
  <si>
    <t>004.005.093</t>
  </si>
  <si>
    <t>Контактор LC1E2501U5</t>
  </si>
  <si>
    <t>1НЗ 25А 400В AC3, катушка 240В/50Гц</t>
  </si>
  <si>
    <t>004.005.010</t>
  </si>
  <si>
    <t>Контактор LC1E2510B5</t>
  </si>
  <si>
    <t>1НО 25А 400В AC3, катушка 24В/50Гц</t>
  </si>
  <si>
    <t>004.005.031</t>
  </si>
  <si>
    <t>Контактор LC1E2510E5</t>
  </si>
  <si>
    <t>1НО 25А 400В AC3, катушка 48В/50Гц</t>
  </si>
  <si>
    <t>004.005.052</t>
  </si>
  <si>
    <t>Контактор LC1E2510F5</t>
  </si>
  <si>
    <t>1НО 25А 400В AC3, катушка 110В/50Гц</t>
  </si>
  <si>
    <t>004.005.073</t>
  </si>
  <si>
    <t>Контактор LC1E2510M5</t>
  </si>
  <si>
    <t>1НО 25А 400В AC3, катушка 220В/50Гц</t>
  </si>
  <si>
    <t>004.005.136</t>
  </si>
  <si>
    <t>Контактор LC1E2510N5</t>
  </si>
  <si>
    <t>1НО 25А 400В AC3, катушка 415В/50Гц</t>
  </si>
  <si>
    <t>004.005.115</t>
  </si>
  <si>
    <t>Контактор LC1E2510Q5</t>
  </si>
  <si>
    <t>1НО 25А 400В AC3, катушка 380В/50Гц</t>
  </si>
  <si>
    <t>004.005.157</t>
  </si>
  <si>
    <t>Контактор LC1E2510R5</t>
  </si>
  <si>
    <t>1НО 25А 400В AC3, катушка 440В/50Гц</t>
  </si>
  <si>
    <t>004.005.094</t>
  </si>
  <si>
    <t>Контактор LC1E2510U5</t>
  </si>
  <si>
    <t>1НО 25А 400В AC3, катушка 240В/50Гц</t>
  </si>
  <si>
    <t>004.005.074</t>
  </si>
  <si>
    <t>Контактор LC1E3201M5</t>
  </si>
  <si>
    <t>1НЗ 32А 400В AC3, катушка 220В/50Гц</t>
  </si>
  <si>
    <t>004.005.054</t>
  </si>
  <si>
    <t>Контактор LC1E3210F5</t>
  </si>
  <si>
    <t>1НО 32А 400В AC3, катушка 110В/50Гц</t>
  </si>
  <si>
    <t>004.005.075</t>
  </si>
  <si>
    <t>Контактор LC1E3210M5</t>
  </si>
  <si>
    <t>1НО 32А 400В AC3, катушка 220В/50Гц</t>
  </si>
  <si>
    <t>004.005.117</t>
  </si>
  <si>
    <t>Контактор LC1E3210Q5</t>
  </si>
  <si>
    <t>1НО 32А 400В AC3, катушка 380В/50Гц</t>
  </si>
  <si>
    <t>004.005.096</t>
  </si>
  <si>
    <t>Контактор LC1E3210U5</t>
  </si>
  <si>
    <t>1НО 32А 400В AC3, катушка 240В/50Гц</t>
  </si>
  <si>
    <t>004.005.077</t>
  </si>
  <si>
    <t>Контактор LC1E3810M5</t>
  </si>
  <si>
    <t>1НО 38А 400В AC3, катушка 220В/50Гц</t>
  </si>
  <si>
    <t>004.005.057</t>
  </si>
  <si>
    <t>Контактор LC1E40F5</t>
  </si>
  <si>
    <t>1НО+1НЗ 40А 400В АС3, катушка 110В/50Гц</t>
  </si>
  <si>
    <t>004.005.078</t>
  </si>
  <si>
    <t>Контактор LC1E40M5</t>
  </si>
  <si>
    <t>1НО+1НЗ 40А 400В АС3, катушка 220В/50Гц</t>
  </si>
  <si>
    <t>004.005.120</t>
  </si>
  <si>
    <t>Контактор LC1E40Q5</t>
  </si>
  <si>
    <t>1НО+1НЗ 40А 400В АС3, катушка 380В/50Гц</t>
  </si>
  <si>
    <t>004.005.079</t>
  </si>
  <si>
    <t>Контактор LC1E50M5</t>
  </si>
  <si>
    <t>1НО+1НЗ 50А 400В АС3, катушка 220В/50Гц</t>
  </si>
  <si>
    <t>004.005.017</t>
  </si>
  <si>
    <t>Контактор LC1E65B5</t>
  </si>
  <si>
    <t>1НО+1НЗ 65А 400В АС3, катушка 24В/50Гц</t>
  </si>
  <si>
    <t>004.005.059</t>
  </si>
  <si>
    <t>Контактор LC1E65F5</t>
  </si>
  <si>
    <t>1НО+1НЗ 65А 400В АС3, катушка 110В/50Гц</t>
  </si>
  <si>
    <t>004.005.080</t>
  </si>
  <si>
    <t>Контактор LC1E65M5</t>
  </si>
  <si>
    <t>1НО+1НЗ 65А 400В АС3, катушка 220В/50Гц</t>
  </si>
  <si>
    <t>004.005.039</t>
  </si>
  <si>
    <t>Контактор LC1E80E5</t>
  </si>
  <si>
    <t>1НО+1НЗ 80А 400В АС3, катушка 48В/50Гц</t>
  </si>
  <si>
    <t>004.005.081</t>
  </si>
  <si>
    <t>Контактор LC1E80M5</t>
  </si>
  <si>
    <t>1НО+1НЗ 80А 400В АС3, катушка 220В/50Гц</t>
  </si>
  <si>
    <t>004.005.082</t>
  </si>
  <si>
    <t>Контактор LC1E95M5</t>
  </si>
  <si>
    <t>1НО+1НЗ 95А 400В АС3, катушка 220В/50Гц</t>
  </si>
  <si>
    <t>004.005.124</t>
  </si>
  <si>
    <t>Контактор LC1E95Q5</t>
  </si>
  <si>
    <t>1НО+1НЗ 95А 400В АС3, катушка 380В/50Гц</t>
  </si>
  <si>
    <t>Электрооборудование / Контакторы / Шнейдер Электрик / модульные серии iCT</t>
  </si>
  <si>
    <t>004.016.004</t>
  </si>
  <si>
    <t>Модульный контактор iCT A9C22511</t>
  </si>
  <si>
    <t>1-полюсный, 16А, 220В АС, 1НО</t>
  </si>
  <si>
    <t>004.016.012</t>
  </si>
  <si>
    <t>Модульный контактор iCT A9C22712</t>
  </si>
  <si>
    <t>2-полюсный, 16А, 230...240В АС, 2НО</t>
  </si>
  <si>
    <t>004.016.028</t>
  </si>
  <si>
    <t>Модульный контактор iCT A9C22813</t>
  </si>
  <si>
    <t>3-полюсный, 16А, 220...240В АС, 3НО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</si>
</sst>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0"/>
      <color rgb="FF000000"/>
      <name val="Arial"/>
    </font>
    <font>
      <b val="1"/>
      <i val="0"/>
      <strike val="0"/>
      <u val="none"/>
      <sz val="10"/>
      <color rgb="FFFFFFFF"/>
      <name val="Arial"/>
    </font>
    <font>
      <b val="1"/>
      <i val="0"/>
      <strike val="0"/>
      <u val="none"/>
      <sz val="10"/>
      <color rgb="FF000000"/>
      <name val="Arial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26649C"/>
        <bgColor rgb="FF000000"/>
      </patternFill>
    </fill>
  </fills>
  <borders count="10">
    <border/>
    <border>
      <left style="hair">
        <color rgb="00000000"/>
      </left>
      <right style="hair">
        <color rgb="00000000"/>
      </right>
      <top style="hair">
        <color rgb="00000000"/>
      </top>
      <bottom style="hair">
        <color rgb="00000000"/>
      </bottom>
    </border>
    <border>
      <left style="thin">
        <color rgb="00000000"/>
      </left>
      <right style="hair">
        <color rgb="00000000"/>
      </right>
      <top style="thin">
        <color rgb="00000000"/>
      </top>
      <bottom style="thin">
        <color rgb="00000000"/>
      </bottom>
    </border>
    <border>
      <left style="hair">
        <color rgb="00000000"/>
      </left>
      <right style="hair">
        <color rgb="00000000"/>
      </right>
      <top style="thin">
        <color rgb="00000000"/>
      </top>
      <bottom style="thin">
        <color rgb="00000000"/>
      </bottom>
    </border>
    <border>
      <left style="hair">
        <color rgb="00000000"/>
      </left>
      <right style="thin">
        <color rgb="00000000"/>
      </right>
      <top style="thin">
        <color rgb="00000000"/>
      </top>
      <bottom style="thin">
        <color rgb="00000000"/>
      </bottom>
    </border>
    <border>
      <left style="thin">
        <color rgb="00000000"/>
      </left>
      <right style="hair">
        <color rgb="00000000"/>
      </right>
      <top style="hair">
        <color rgb="00000000"/>
      </top>
      <bottom style="hair">
        <color rgb="00000000"/>
      </bottom>
    </border>
    <border>
      <left style="thin">
        <color rgb="00000000"/>
      </left>
      <right style="hair">
        <color rgb="00000000"/>
      </right>
      <top style="hair">
        <color rgb="00000000"/>
      </top>
      <bottom style="thin">
        <color rgb="00000000"/>
      </bottom>
    </border>
    <border>
      <left style="hair">
        <color rgb="00000000"/>
      </left>
      <right style="hair">
        <color rgb="00000000"/>
      </right>
      <top style="hair">
        <color rgb="00000000"/>
      </top>
      <bottom style="thin">
        <color rgb="00000000"/>
      </bottom>
    </border>
    <border>
      <left style="hair">
        <color rgb="00000000"/>
      </left>
      <right style="thin">
        <color rgb="00000000"/>
      </right>
      <top style="hair">
        <color rgb="00000000"/>
      </top>
      <bottom style="hair">
        <color rgb="00000000"/>
      </bottom>
    </border>
    <border>
      <left style="hair">
        <color rgb="00000000"/>
      </left>
      <right style="thin">
        <color rgb="00000000"/>
      </right>
      <top style="hair">
        <color rgb="00000000"/>
      </top>
      <bottom style="thin">
        <color rgb="00000000"/>
      </bottom>
    </border>
  </borders>
  <cellStyleXfs count="1">
    <xf numFmtId="0" fontId="0" fillId="0" borderId="0"/>
  </cellStyleXfs>
  <cellXfs count="20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right" vertical="bottom" textRotation="0" wrapText="false" shrinkToFit="false"/>
    </xf>
    <xf xfId="0" fontId="0" numFmtId="4" fillId="0" borderId="1" applyFont="0" applyNumberFormat="1" applyFill="0" applyBorder="1" applyAlignment="0">
      <alignment horizontal="general" vertical="bottom" textRotation="0" wrapText="false" shrinkToFit="false"/>
    </xf>
    <xf xfId="0" fontId="1" numFmtId="0" fillId="2" borderId="2" applyFont="1" applyNumberFormat="0" applyFill="1" applyBorder="1" applyAlignment="1">
      <alignment horizontal="center" vertical="center" textRotation="0" wrapText="true" shrinkToFit="false"/>
    </xf>
    <xf xfId="0" fontId="1" numFmtId="0" fillId="2" borderId="3" applyFont="1" applyNumberFormat="0" applyFill="1" applyBorder="1" applyAlignment="1">
      <alignment horizontal="center" vertical="center" textRotation="0" wrapText="true" shrinkToFit="false"/>
    </xf>
    <xf xfId="0" fontId="1" numFmtId="0" fillId="2" borderId="4" applyFont="1" applyNumberFormat="0" applyFill="1" applyBorder="1" applyAlignment="1">
      <alignment horizontal="center" vertical="center" textRotation="0" wrapText="true" shrinkToFit="false"/>
    </xf>
    <xf xfId="0" fontId="2" numFmtId="0" fillId="0" borderId="5" applyFont="1" applyNumberFormat="0" applyFill="0" applyBorder="1" applyAlignment="0">
      <alignment horizontal="general" vertical="bottom" textRotation="0" wrapText="false" shrinkToFit="false"/>
    </xf>
    <xf xfId="0" fontId="0" numFmtId="0" fillId="0" borderId="5" applyFont="0" applyNumberFormat="0" applyFill="0" applyBorder="1" applyAlignment="1">
      <alignment horizontal="left" vertical="bottom" textRotation="0" wrapText="false" shrinkToFit="false"/>
    </xf>
    <xf xfId="0" fontId="2" numFmtId="0" fillId="0" borderId="5" applyFont="1" applyNumberFormat="0" applyFill="0" applyBorder="1" applyAlignment="1">
      <alignment horizontal="left" vertical="bottom" textRotation="0" wrapText="false" shrinkToFit="false"/>
    </xf>
    <xf xfId="0" fontId="0" numFmtId="0" fillId="0" borderId="6" applyFont="0" applyNumberFormat="0" applyFill="0" applyBorder="1" applyAlignment="1">
      <alignment horizontal="left" vertical="bottom" textRotation="0" wrapText="false" shrinkToFit="false"/>
    </xf>
    <xf xfId="0" fontId="0" numFmtId="0" fillId="0" borderId="7" applyFont="0" applyNumberFormat="0" applyFill="0" applyBorder="1" applyAlignment="1">
      <alignment horizontal="left" vertical="bottom" textRotation="0" wrapText="false" shrinkToFit="false"/>
    </xf>
    <xf xfId="0" fontId="0" numFmtId="0" fillId="0" borderId="7" applyFont="0" applyNumberFormat="0" applyFill="0" applyBorder="1" applyAlignment="0">
      <alignment horizontal="general" vertical="bottom" textRotation="0" wrapText="false" shrinkToFit="false"/>
    </xf>
    <xf xfId="0" fontId="0" numFmtId="0" fillId="0" borderId="7" applyFont="0" applyNumberFormat="0" applyFill="0" applyBorder="1" applyAlignment="1">
      <alignment horizontal="right" vertical="bottom" textRotation="0" wrapText="false" shrinkToFit="false"/>
    </xf>
    <xf xfId="0" fontId="0" numFmtId="4" fillId="0" borderId="7" applyFont="0" applyNumberFormat="1" applyFill="0" applyBorder="1" applyAlignment="0">
      <alignment horizontal="general" vertical="bottom" textRotation="0" wrapText="false" shrinkToFit="false"/>
    </xf>
    <xf xfId="0" fontId="0" numFmtId="0" fillId="0" borderId="8" applyFont="0" applyNumberFormat="0" applyFill="0" applyBorder="1" applyAlignment="0">
      <alignment horizontal="general" vertical="bottom" textRotation="0" wrapText="false" shrinkToFit="false"/>
    </xf>
    <xf xfId="0" fontId="0" numFmtId="0" fillId="0" borderId="9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scat-technology.ru/" TargetMode="External"/><Relationship Id="rId_hyperlink_2" Type="http://schemas.openxmlformats.org/officeDocument/2006/relationships/hyperlink" Target="http://www.scat-technology.ru/" TargetMode="External"/><Relationship Id="rId_hyperlink_3" Type="http://schemas.openxmlformats.org/officeDocument/2006/relationships/hyperlink" Target="http://www.scat-technology.ru/" TargetMode="External"/><Relationship Id="rId_hyperlink_4" Type="http://schemas.openxmlformats.org/officeDocument/2006/relationships/hyperlink" Target="http://www.scat-technology.ru/" TargetMode="External"/><Relationship Id="rId_hyperlink_5" Type="http://schemas.openxmlformats.org/officeDocument/2006/relationships/hyperlink" Target="http://www.scat-technology.ru/" TargetMode="External"/><Relationship Id="rId_hyperlink_6" Type="http://schemas.openxmlformats.org/officeDocument/2006/relationships/hyperlink" Target="http://www.scat-technology.ru/" TargetMode="External"/><Relationship Id="rId_hyperlink_7" Type="http://schemas.openxmlformats.org/officeDocument/2006/relationships/hyperlink" Target="http://www.scat-technology.ru/" TargetMode="External"/><Relationship Id="rId_hyperlink_8" Type="http://schemas.openxmlformats.org/officeDocument/2006/relationships/hyperlink" Target="http://www.scat-technology.ru/" TargetMode="External"/><Relationship Id="rId_hyperlink_9" Type="http://schemas.openxmlformats.org/officeDocument/2006/relationships/hyperlink" Target="http://www.scat-technology.ru/" TargetMode="External"/><Relationship Id="rId_hyperlink_10" Type="http://schemas.openxmlformats.org/officeDocument/2006/relationships/hyperlink" Target="http://www.scat-technology.ru/" TargetMode="External"/><Relationship Id="rId_hyperlink_11" Type="http://schemas.openxmlformats.org/officeDocument/2006/relationships/hyperlink" Target="http://www.scat-technology.ru/" TargetMode="External"/><Relationship Id="rId_hyperlink_12" Type="http://schemas.openxmlformats.org/officeDocument/2006/relationships/hyperlink" Target="http://www.scat-technology.ru/" TargetMode="External"/><Relationship Id="rId_hyperlink_13" Type="http://schemas.openxmlformats.org/officeDocument/2006/relationships/hyperlink" Target="http://www.scat-technology.ru/" TargetMode="External"/><Relationship Id="rId_hyperlink_14" Type="http://schemas.openxmlformats.org/officeDocument/2006/relationships/hyperlink" Target="http://www.scat-technology.ru/" TargetMode="External"/><Relationship Id="rId_hyperlink_15" Type="http://schemas.openxmlformats.org/officeDocument/2006/relationships/hyperlink" Target="http://www.scat-technology.ru/" TargetMode="External"/><Relationship Id="rId_hyperlink_16" Type="http://schemas.openxmlformats.org/officeDocument/2006/relationships/hyperlink" Target="http://www.scat-technology.ru/" TargetMode="External"/><Relationship Id="rId_hyperlink_17" Type="http://schemas.openxmlformats.org/officeDocument/2006/relationships/hyperlink" Target="http://www.scat-technology.ru/" TargetMode="External"/><Relationship Id="rId_hyperlink_18" Type="http://schemas.openxmlformats.org/officeDocument/2006/relationships/hyperlink" Target="http://www.scat-technology.ru/" TargetMode="External"/><Relationship Id="rId_hyperlink_19" Type="http://schemas.openxmlformats.org/officeDocument/2006/relationships/hyperlink" Target="http://www.scat-technology.ru/" TargetMode="External"/><Relationship Id="rId_hyperlink_20" Type="http://schemas.openxmlformats.org/officeDocument/2006/relationships/hyperlink" Target="http://www.scat-technology.ru/" TargetMode="External"/><Relationship Id="rId_hyperlink_21" Type="http://schemas.openxmlformats.org/officeDocument/2006/relationships/hyperlink" Target="http://www.scat-technology.ru/" TargetMode="External"/><Relationship Id="rId_hyperlink_22" Type="http://schemas.openxmlformats.org/officeDocument/2006/relationships/hyperlink" Target="http://www.scat-technology.ru/" TargetMode="External"/><Relationship Id="rId_hyperlink_23" Type="http://schemas.openxmlformats.org/officeDocument/2006/relationships/hyperlink" Target="http://www.scat-technology.ru/" TargetMode="External"/><Relationship Id="rId_hyperlink_24" Type="http://schemas.openxmlformats.org/officeDocument/2006/relationships/hyperlink" Target="http://www.scat-technology.ru/" TargetMode="External"/><Relationship Id="rId_hyperlink_25" Type="http://schemas.openxmlformats.org/officeDocument/2006/relationships/hyperlink" Target="http://www.scat-technology.ru/" TargetMode="External"/><Relationship Id="rId_hyperlink_26" Type="http://schemas.openxmlformats.org/officeDocument/2006/relationships/hyperlink" Target="http://www.scat-technology.ru/" TargetMode="External"/><Relationship Id="rId_hyperlink_27" Type="http://schemas.openxmlformats.org/officeDocument/2006/relationships/hyperlink" Target="http://www.scat-technology.ru/" TargetMode="External"/><Relationship Id="rId_hyperlink_28" Type="http://schemas.openxmlformats.org/officeDocument/2006/relationships/hyperlink" Target="http://www.scat-technology.ru/" TargetMode="External"/><Relationship Id="rId_hyperlink_29" Type="http://schemas.openxmlformats.org/officeDocument/2006/relationships/hyperlink" Target="http://www.scat-technology.ru/" TargetMode="External"/><Relationship Id="rId_hyperlink_30" Type="http://schemas.openxmlformats.org/officeDocument/2006/relationships/hyperlink" Target="http://www.scat-technology.ru/" TargetMode="External"/><Relationship Id="rId_hyperlink_31" Type="http://schemas.openxmlformats.org/officeDocument/2006/relationships/hyperlink" Target="http://www.scat-technology.ru/" TargetMode="External"/><Relationship Id="rId_hyperlink_32" Type="http://schemas.openxmlformats.org/officeDocument/2006/relationships/hyperlink" Target="http://www.scat-technology.ru/" TargetMode="External"/><Relationship Id="rId_hyperlink_33" Type="http://schemas.openxmlformats.org/officeDocument/2006/relationships/hyperlink" Target="http://www.scat-technology.ru/" TargetMode="External"/><Relationship Id="rId_hyperlink_34" Type="http://schemas.openxmlformats.org/officeDocument/2006/relationships/hyperlink" Target="http://www.scat-technology.ru/" TargetMode="External"/><Relationship Id="rId_hyperlink_35" Type="http://schemas.openxmlformats.org/officeDocument/2006/relationships/hyperlink" Target="http://www.scat-technology.ru/" TargetMode="External"/><Relationship Id="rId_hyperlink_36" Type="http://schemas.openxmlformats.org/officeDocument/2006/relationships/hyperlink" Target="http://www.scat-technology.ru/" TargetMode="External"/><Relationship Id="rId_hyperlink_37" Type="http://schemas.openxmlformats.org/officeDocument/2006/relationships/hyperlink" Target="http://www.scat-technology.ru/" TargetMode="External"/><Relationship Id="rId_hyperlink_38" Type="http://schemas.openxmlformats.org/officeDocument/2006/relationships/hyperlink" Target="http://www.scat-technology.ru/" TargetMode="External"/><Relationship Id="rId_hyperlink_39" Type="http://schemas.openxmlformats.org/officeDocument/2006/relationships/hyperlink" Target="http://www.scat-technology.ru/" TargetMode="External"/><Relationship Id="rId_hyperlink_40" Type="http://schemas.openxmlformats.org/officeDocument/2006/relationships/hyperlink" Target="http://www.scat-technology.ru/" TargetMode="External"/><Relationship Id="rId_hyperlink_41" Type="http://schemas.openxmlformats.org/officeDocument/2006/relationships/hyperlink" Target="http://www.scat-technology.ru/" TargetMode="External"/><Relationship Id="rId_hyperlink_42" Type="http://schemas.openxmlformats.org/officeDocument/2006/relationships/hyperlink" Target="http://www.scat-technology.ru/" TargetMode="External"/><Relationship Id="rId_hyperlink_43" Type="http://schemas.openxmlformats.org/officeDocument/2006/relationships/hyperlink" Target="http://www.scat-technology.ru/" TargetMode="External"/><Relationship Id="rId_hyperlink_44" Type="http://schemas.openxmlformats.org/officeDocument/2006/relationships/hyperlink" Target="http://www.scat-technology.ru/" TargetMode="External"/><Relationship Id="rId_hyperlink_45" Type="http://schemas.openxmlformats.org/officeDocument/2006/relationships/hyperlink" Target="http://www.scat-technology.ru/" TargetMode="External"/><Relationship Id="rId_hyperlink_46" Type="http://schemas.openxmlformats.org/officeDocument/2006/relationships/hyperlink" Target="http://www.scat-technology.ru/" TargetMode="External"/><Relationship Id="rId_hyperlink_47" Type="http://schemas.openxmlformats.org/officeDocument/2006/relationships/hyperlink" Target="http://www.scat-technology.ru/" TargetMode="External"/><Relationship Id="rId_hyperlink_48" Type="http://schemas.openxmlformats.org/officeDocument/2006/relationships/hyperlink" Target="http://www.scat-technology.ru/" TargetMode="External"/><Relationship Id="rId_hyperlink_49" Type="http://schemas.openxmlformats.org/officeDocument/2006/relationships/hyperlink" Target="http://www.scat-technology.ru/" TargetMode="External"/><Relationship Id="rId_hyperlink_50" Type="http://schemas.openxmlformats.org/officeDocument/2006/relationships/hyperlink" Target="http://www.scat-technology.ru/" TargetMode="External"/><Relationship Id="rId_hyperlink_51" Type="http://schemas.openxmlformats.org/officeDocument/2006/relationships/hyperlink" Target="http://www.scat-technology.ru/" TargetMode="External"/><Relationship Id="rId_hyperlink_52" Type="http://schemas.openxmlformats.org/officeDocument/2006/relationships/hyperlink" Target="http://www.scat-technology.ru/" TargetMode="External"/><Relationship Id="rId_hyperlink_53" Type="http://schemas.openxmlformats.org/officeDocument/2006/relationships/hyperlink" Target="http://www.scat-technology.ru/" TargetMode="External"/><Relationship Id="rId_hyperlink_54" Type="http://schemas.openxmlformats.org/officeDocument/2006/relationships/hyperlink" Target="http://www.scat-technology.ru/" TargetMode="External"/><Relationship Id="rId_hyperlink_55" Type="http://schemas.openxmlformats.org/officeDocument/2006/relationships/hyperlink" Target="http://www.scat-technology.ru/" TargetMode="External"/><Relationship Id="rId_hyperlink_56" Type="http://schemas.openxmlformats.org/officeDocument/2006/relationships/hyperlink" Target="http://www.scat-technology.ru/" TargetMode="External"/><Relationship Id="rId_hyperlink_57" Type="http://schemas.openxmlformats.org/officeDocument/2006/relationships/hyperlink" Target="http://www.scat-technology.ru/" TargetMode="External"/><Relationship Id="rId_hyperlink_58" Type="http://schemas.openxmlformats.org/officeDocument/2006/relationships/hyperlink" Target="http://www.scat-technology.ru/" TargetMode="External"/><Relationship Id="rId_hyperlink_59" Type="http://schemas.openxmlformats.org/officeDocument/2006/relationships/hyperlink" Target="http://www.scat-technology.ru/" TargetMode="External"/><Relationship Id="rId_hyperlink_60" Type="http://schemas.openxmlformats.org/officeDocument/2006/relationships/hyperlink" Target="http://www.scat-technology.ru/" TargetMode="External"/><Relationship Id="rId_hyperlink_61" Type="http://schemas.openxmlformats.org/officeDocument/2006/relationships/hyperlink" Target="http://www.scat-technology.ru/" TargetMode="External"/><Relationship Id="rId_hyperlink_62" Type="http://schemas.openxmlformats.org/officeDocument/2006/relationships/hyperlink" Target="http://www.scat-technology.ru/" TargetMode="External"/><Relationship Id="rId_hyperlink_63" Type="http://schemas.openxmlformats.org/officeDocument/2006/relationships/hyperlink" Target="http://www.scat-technology.ru/" TargetMode="External"/><Relationship Id="rId_hyperlink_64" Type="http://schemas.openxmlformats.org/officeDocument/2006/relationships/hyperlink" Target="http://www.scat-technology.ru/" TargetMode="External"/><Relationship Id="rId_hyperlink_65" Type="http://schemas.openxmlformats.org/officeDocument/2006/relationships/hyperlink" Target="http://www.scat-technology.ru/" TargetMode="External"/><Relationship Id="rId_hyperlink_66" Type="http://schemas.openxmlformats.org/officeDocument/2006/relationships/hyperlink" Target="http://www.scat-technology.ru/" TargetMode="External"/><Relationship Id="rId_hyperlink_67" Type="http://schemas.openxmlformats.org/officeDocument/2006/relationships/hyperlink" Target="http://www.scat-technology.ru/" TargetMode="External"/><Relationship Id="rId_hyperlink_68" Type="http://schemas.openxmlformats.org/officeDocument/2006/relationships/hyperlink" Target="http://www.scat-technology.ru/" TargetMode="External"/><Relationship Id="rId_hyperlink_69" Type="http://schemas.openxmlformats.org/officeDocument/2006/relationships/hyperlink" Target="http://www.scat-technology.ru/" TargetMode="External"/><Relationship Id="rId_hyperlink_70" Type="http://schemas.openxmlformats.org/officeDocument/2006/relationships/hyperlink" Target="http://www.scat-technology.ru/" TargetMode="External"/><Relationship Id="rId_hyperlink_71" Type="http://schemas.openxmlformats.org/officeDocument/2006/relationships/hyperlink" Target="http://www.scat-technology.ru/" TargetMode="External"/><Relationship Id="rId_hyperlink_72" Type="http://schemas.openxmlformats.org/officeDocument/2006/relationships/hyperlink" Target="http://www.scat-technology.ru/" TargetMode="External"/><Relationship Id="rId_hyperlink_73" Type="http://schemas.openxmlformats.org/officeDocument/2006/relationships/hyperlink" Target="http://www.scat-technology.ru/" TargetMode="External"/><Relationship Id="rId_hyperlink_74" Type="http://schemas.openxmlformats.org/officeDocument/2006/relationships/hyperlink" Target="http://www.scat-technology.ru/" TargetMode="External"/><Relationship Id="rId_hyperlink_75" Type="http://schemas.openxmlformats.org/officeDocument/2006/relationships/hyperlink" Target="http://www.scat-technology.ru/" TargetMode="External"/><Relationship Id="rId_hyperlink_76" Type="http://schemas.openxmlformats.org/officeDocument/2006/relationships/hyperlink" Target="http://www.scat-technology.ru/" TargetMode="External"/><Relationship Id="rId_hyperlink_77" Type="http://schemas.openxmlformats.org/officeDocument/2006/relationships/hyperlink" Target="http://www.scat-technology.ru/" TargetMode="External"/><Relationship Id="rId_hyperlink_78" Type="http://schemas.openxmlformats.org/officeDocument/2006/relationships/hyperlink" Target="http://www.scat-technology.ru/" TargetMode="External"/><Relationship Id="rId_hyperlink_79" Type="http://schemas.openxmlformats.org/officeDocument/2006/relationships/hyperlink" Target="http://www.scat-technology.ru/" TargetMode="External"/><Relationship Id="rId_hyperlink_80" Type="http://schemas.openxmlformats.org/officeDocument/2006/relationships/hyperlink" Target="http://www.scat-technology.ru/" TargetMode="External"/><Relationship Id="rId_hyperlink_81" Type="http://schemas.openxmlformats.org/officeDocument/2006/relationships/hyperlink" Target="http://www.scat-technology.ru/" TargetMode="External"/><Relationship Id="rId_hyperlink_82" Type="http://schemas.openxmlformats.org/officeDocument/2006/relationships/hyperlink" Target="http://www.scat-technology.ru/" TargetMode="External"/><Relationship Id="rId_hyperlink_83" Type="http://schemas.openxmlformats.org/officeDocument/2006/relationships/hyperlink" Target="http://www.scat-technology.ru/" TargetMode="External"/><Relationship Id="rId_hyperlink_84" Type="http://schemas.openxmlformats.org/officeDocument/2006/relationships/hyperlink" Target="http://www.scat-technology.ru/" TargetMode="External"/><Relationship Id="rId_hyperlink_85" Type="http://schemas.openxmlformats.org/officeDocument/2006/relationships/hyperlink" Target="http://www.scat-technology.ru/" TargetMode="External"/><Relationship Id="rId_hyperlink_86" Type="http://schemas.openxmlformats.org/officeDocument/2006/relationships/hyperlink" Target="http://www.scat-technology.ru/" TargetMode="External"/><Relationship Id="rId_hyperlink_87" Type="http://schemas.openxmlformats.org/officeDocument/2006/relationships/hyperlink" Target="http://www.scat-technology.ru/" TargetMode="External"/><Relationship Id="rId_hyperlink_88" Type="http://schemas.openxmlformats.org/officeDocument/2006/relationships/hyperlink" Target="http://www.scat-technology.ru/" TargetMode="External"/><Relationship Id="rId_hyperlink_89" Type="http://schemas.openxmlformats.org/officeDocument/2006/relationships/hyperlink" Target="http://www.scat-technology.ru/" TargetMode="External"/><Relationship Id="rId_hyperlink_90" Type="http://schemas.openxmlformats.org/officeDocument/2006/relationships/hyperlink" Target="http://www.scat-technology.ru/" TargetMode="External"/><Relationship Id="rId_hyperlink_91" Type="http://schemas.openxmlformats.org/officeDocument/2006/relationships/hyperlink" Target="http://www.scat-technology.ru/" TargetMode="External"/><Relationship Id="rId_hyperlink_92" Type="http://schemas.openxmlformats.org/officeDocument/2006/relationships/hyperlink" Target="http://www.scat-technology.ru/" TargetMode="External"/><Relationship Id="rId_hyperlink_93" Type="http://schemas.openxmlformats.org/officeDocument/2006/relationships/hyperlink" Target="http://www.scat-technology.ru/" TargetMode="External"/><Relationship Id="rId_hyperlink_94" Type="http://schemas.openxmlformats.org/officeDocument/2006/relationships/hyperlink" Target="http://www.scat-technology.ru/" TargetMode="External"/><Relationship Id="rId_hyperlink_95" Type="http://schemas.openxmlformats.org/officeDocument/2006/relationships/hyperlink" Target="http://www.scat-technology.ru/" TargetMode="External"/><Relationship Id="rId_hyperlink_96" Type="http://schemas.openxmlformats.org/officeDocument/2006/relationships/hyperlink" Target="http://www.scat-technology.ru/" TargetMode="External"/><Relationship Id="rId_hyperlink_97" Type="http://schemas.openxmlformats.org/officeDocument/2006/relationships/hyperlink" Target="http://www.scat-technology.ru/" TargetMode="External"/><Relationship Id="rId_hyperlink_98" Type="http://schemas.openxmlformats.org/officeDocument/2006/relationships/hyperlink" Target="http://www.scat-technology.ru/" TargetMode="External"/><Relationship Id="rId_hyperlink_99" Type="http://schemas.openxmlformats.org/officeDocument/2006/relationships/hyperlink" Target="http://www.scat-technology.ru/" TargetMode="External"/><Relationship Id="rId_hyperlink_100" Type="http://schemas.openxmlformats.org/officeDocument/2006/relationships/hyperlink" Target="http://www.scat-technology.ru/" TargetMode="External"/><Relationship Id="rId_hyperlink_101" Type="http://schemas.openxmlformats.org/officeDocument/2006/relationships/hyperlink" Target="http://www.scat-technology.ru/" TargetMode="External"/><Relationship Id="rId_hyperlink_102" Type="http://schemas.openxmlformats.org/officeDocument/2006/relationships/hyperlink" Target="http://www.scat-technology.ru/" TargetMode="External"/><Relationship Id="rId_hyperlink_103" Type="http://schemas.openxmlformats.org/officeDocument/2006/relationships/hyperlink" Target="http://www.scat-technology.ru/" TargetMode="External"/><Relationship Id="rId_hyperlink_104" Type="http://schemas.openxmlformats.org/officeDocument/2006/relationships/hyperlink" Target="http://www.scat-technology.ru/" TargetMode="External"/><Relationship Id="rId_hyperlink_105" Type="http://schemas.openxmlformats.org/officeDocument/2006/relationships/hyperlink" Target="http://www.scat-technology.ru/" TargetMode="External"/><Relationship Id="rId_hyperlink_106" Type="http://schemas.openxmlformats.org/officeDocument/2006/relationships/hyperlink" Target="http://www.scat-technology.ru/" TargetMode="External"/><Relationship Id="rId_hyperlink_107" Type="http://schemas.openxmlformats.org/officeDocument/2006/relationships/hyperlink" Target="http://www.scat-technology.ru/" TargetMode="External"/><Relationship Id="rId_hyperlink_108" Type="http://schemas.openxmlformats.org/officeDocument/2006/relationships/hyperlink" Target="http://www.scat-technology.ru/" TargetMode="External"/><Relationship Id="rId_hyperlink_109" Type="http://schemas.openxmlformats.org/officeDocument/2006/relationships/hyperlink" Target="http://www.scat-technology.ru/" TargetMode="External"/><Relationship Id="rId_hyperlink_110" Type="http://schemas.openxmlformats.org/officeDocument/2006/relationships/hyperlink" Target="http://www.scat-technology.ru/" TargetMode="External"/><Relationship Id="rId_hyperlink_111" Type="http://schemas.openxmlformats.org/officeDocument/2006/relationships/hyperlink" Target="http://www.scat-technology.ru/" TargetMode="External"/><Relationship Id="rId_hyperlink_112" Type="http://schemas.openxmlformats.org/officeDocument/2006/relationships/hyperlink" Target="http://www.scat-technology.ru/" TargetMode="External"/><Relationship Id="rId_hyperlink_113" Type="http://schemas.openxmlformats.org/officeDocument/2006/relationships/hyperlink" Target="http://www.scat-technology.ru/" TargetMode="External"/><Relationship Id="rId_hyperlink_114" Type="http://schemas.openxmlformats.org/officeDocument/2006/relationships/hyperlink" Target="http://www.scat-technology.ru/" TargetMode="External"/><Relationship Id="rId_hyperlink_115" Type="http://schemas.openxmlformats.org/officeDocument/2006/relationships/hyperlink" Target="http://www.scat-technology.ru/" TargetMode="External"/><Relationship Id="rId_hyperlink_116" Type="http://schemas.openxmlformats.org/officeDocument/2006/relationships/hyperlink" Target="http://www.scat-technology.ru/" TargetMode="External"/><Relationship Id="rId_hyperlink_117" Type="http://schemas.openxmlformats.org/officeDocument/2006/relationships/hyperlink" Target="http://www.scat-technology.ru/" TargetMode="External"/><Relationship Id="rId_hyperlink_118" Type="http://schemas.openxmlformats.org/officeDocument/2006/relationships/hyperlink" Target="http://www.scat-technology.ru/" TargetMode="External"/><Relationship Id="rId_hyperlink_119" Type="http://schemas.openxmlformats.org/officeDocument/2006/relationships/hyperlink" Target="http://www.scat-technology.ru/" TargetMode="External"/><Relationship Id="rId_hyperlink_120" Type="http://schemas.openxmlformats.org/officeDocument/2006/relationships/hyperlink" Target="http://www.scat-technology.ru/" TargetMode="External"/><Relationship Id="rId_hyperlink_121" Type="http://schemas.openxmlformats.org/officeDocument/2006/relationships/hyperlink" Target="http://www.scat-technology.ru/" TargetMode="External"/><Relationship Id="rId_hyperlink_122" Type="http://schemas.openxmlformats.org/officeDocument/2006/relationships/hyperlink" Target="http://www.scat-technology.ru/" TargetMode="External"/><Relationship Id="rId_hyperlink_123" Type="http://schemas.openxmlformats.org/officeDocument/2006/relationships/hyperlink" Target="http://www.scat-technology.ru/" TargetMode="External"/><Relationship Id="rId_hyperlink_124" Type="http://schemas.openxmlformats.org/officeDocument/2006/relationships/hyperlink" Target="http://www.scat-technology.ru/" TargetMode="External"/><Relationship Id="rId_hyperlink_125" Type="http://schemas.openxmlformats.org/officeDocument/2006/relationships/hyperlink" Target="http://www.scat-technology.ru/" TargetMode="External"/><Relationship Id="rId_hyperlink_126" Type="http://schemas.openxmlformats.org/officeDocument/2006/relationships/hyperlink" Target="http://www.scat-technology.ru/" TargetMode="External"/><Relationship Id="rId_hyperlink_127" Type="http://schemas.openxmlformats.org/officeDocument/2006/relationships/hyperlink" Target="http://www.scat-technology.ru/" TargetMode="External"/><Relationship Id="rId_hyperlink_128" Type="http://schemas.openxmlformats.org/officeDocument/2006/relationships/hyperlink" Target="http://www.scat-technology.ru/" TargetMode="External"/><Relationship Id="rId_hyperlink_129" Type="http://schemas.openxmlformats.org/officeDocument/2006/relationships/hyperlink" Target="http://www.scat-technology.ru/" TargetMode="External"/><Relationship Id="rId_hyperlink_130" Type="http://schemas.openxmlformats.org/officeDocument/2006/relationships/hyperlink" Target="http://www.scat-technology.ru/" TargetMode="External"/><Relationship Id="rId_hyperlink_131" Type="http://schemas.openxmlformats.org/officeDocument/2006/relationships/hyperlink" Target="http://www.scat-technology.ru/" TargetMode="External"/><Relationship Id="rId_hyperlink_132" Type="http://schemas.openxmlformats.org/officeDocument/2006/relationships/hyperlink" Target="http://www.scat-technology.ru/" TargetMode="External"/><Relationship Id="rId_hyperlink_133" Type="http://schemas.openxmlformats.org/officeDocument/2006/relationships/hyperlink" Target="http://www.scat-technology.ru/" TargetMode="External"/><Relationship Id="rId_hyperlink_134" Type="http://schemas.openxmlformats.org/officeDocument/2006/relationships/hyperlink" Target="http://www.scat-technology.ru/" TargetMode="External"/><Relationship Id="rId_hyperlink_135" Type="http://schemas.openxmlformats.org/officeDocument/2006/relationships/hyperlink" Target="http://www.scat-technology.ru/" TargetMode="External"/><Relationship Id="rId_hyperlink_136" Type="http://schemas.openxmlformats.org/officeDocument/2006/relationships/hyperlink" Target="http://www.scat-technology.ru/" TargetMode="External"/><Relationship Id="rId_hyperlink_137" Type="http://schemas.openxmlformats.org/officeDocument/2006/relationships/hyperlink" Target="http://www.scat-technology.ru/" TargetMode="External"/><Relationship Id="rId_hyperlink_138" Type="http://schemas.openxmlformats.org/officeDocument/2006/relationships/hyperlink" Target="http://www.scat-technology.ru/" TargetMode="External"/><Relationship Id="rId_hyperlink_139" Type="http://schemas.openxmlformats.org/officeDocument/2006/relationships/hyperlink" Target="http://www.scat-technology.ru/" TargetMode="External"/><Relationship Id="rId_hyperlink_140" Type="http://schemas.openxmlformats.org/officeDocument/2006/relationships/hyperlink" Target="http://www.scat-technology.ru/" TargetMode="External"/><Relationship Id="rId_hyperlink_141" Type="http://schemas.openxmlformats.org/officeDocument/2006/relationships/hyperlink" Target="http://www.scat-technology.ru/" TargetMode="External"/><Relationship Id="rId_hyperlink_142" Type="http://schemas.openxmlformats.org/officeDocument/2006/relationships/hyperlink" Target="http://www.scat-technology.ru/" TargetMode="External"/><Relationship Id="rId_hyperlink_143" Type="http://schemas.openxmlformats.org/officeDocument/2006/relationships/hyperlink" Target="http://www.scat-technology.ru/" TargetMode="External"/><Relationship Id="rId_hyperlink_144" Type="http://schemas.openxmlformats.org/officeDocument/2006/relationships/hyperlink" Target="http://www.scat-technology.ru/" TargetMode="External"/><Relationship Id="rId_hyperlink_145" Type="http://schemas.openxmlformats.org/officeDocument/2006/relationships/hyperlink" Target="http://www.scat-technology.ru/" TargetMode="External"/><Relationship Id="rId_hyperlink_146" Type="http://schemas.openxmlformats.org/officeDocument/2006/relationships/hyperlink" Target="http://www.scat-technology.ru/" TargetMode="External"/><Relationship Id="rId_hyperlink_147" Type="http://schemas.openxmlformats.org/officeDocument/2006/relationships/hyperlink" Target="http://www.scat-technology.ru/" TargetMode="External"/><Relationship Id="rId_hyperlink_148" Type="http://schemas.openxmlformats.org/officeDocument/2006/relationships/hyperlink" Target="http://www.scat-technology.ru/" TargetMode="External"/><Relationship Id="rId_hyperlink_149" Type="http://schemas.openxmlformats.org/officeDocument/2006/relationships/hyperlink" Target="http://www.scat-technology.ru/" TargetMode="External"/><Relationship Id="rId_hyperlink_150" Type="http://schemas.openxmlformats.org/officeDocument/2006/relationships/hyperlink" Target="http://www.scat-technology.ru/" TargetMode="External"/><Relationship Id="rId_hyperlink_151" Type="http://schemas.openxmlformats.org/officeDocument/2006/relationships/hyperlink" Target="http://www.scat-technology.ru/" TargetMode="External"/><Relationship Id="rId_hyperlink_152" Type="http://schemas.openxmlformats.org/officeDocument/2006/relationships/hyperlink" Target="http://www.scat-technology.ru/" TargetMode="External"/><Relationship Id="rId_hyperlink_153" Type="http://schemas.openxmlformats.org/officeDocument/2006/relationships/hyperlink" Target="http://www.scat-technology.ru/" TargetMode="External"/><Relationship Id="rId_hyperlink_154" Type="http://schemas.openxmlformats.org/officeDocument/2006/relationships/hyperlink" Target="http://www.scat-technology.ru/" TargetMode="External"/><Relationship Id="rId_hyperlink_155" Type="http://schemas.openxmlformats.org/officeDocument/2006/relationships/hyperlink" Target="http://www.scat-technology.ru/" TargetMode="External"/><Relationship Id="rId_hyperlink_156" Type="http://schemas.openxmlformats.org/officeDocument/2006/relationships/hyperlink" Target="http://www.scat-technology.ru/" TargetMode="External"/><Relationship Id="rId_hyperlink_157" Type="http://schemas.openxmlformats.org/officeDocument/2006/relationships/hyperlink" Target="http://www.scat-technology.ru/" TargetMode="External"/><Relationship Id="rId_hyperlink_158" Type="http://schemas.openxmlformats.org/officeDocument/2006/relationships/hyperlink" Target="http://www.scat-technology.ru/" TargetMode="External"/><Relationship Id="rId_hyperlink_159" Type="http://schemas.openxmlformats.org/officeDocument/2006/relationships/hyperlink" Target="http://www.scat-technology.ru/" TargetMode="External"/><Relationship Id="rId_hyperlink_160" Type="http://schemas.openxmlformats.org/officeDocument/2006/relationships/hyperlink" Target="http://www.scat-technology.ru/" TargetMode="External"/><Relationship Id="rId_hyperlink_161" Type="http://schemas.openxmlformats.org/officeDocument/2006/relationships/hyperlink" Target="http://www.scat-technology.ru/" TargetMode="External"/><Relationship Id="rId_hyperlink_162" Type="http://schemas.openxmlformats.org/officeDocument/2006/relationships/hyperlink" Target="http://www.scat-technology.ru/" TargetMode="External"/><Relationship Id="rId_hyperlink_163" Type="http://schemas.openxmlformats.org/officeDocument/2006/relationships/hyperlink" Target="http://www.scat-technology.ru/" TargetMode="External"/><Relationship Id="rId_hyperlink_164" Type="http://schemas.openxmlformats.org/officeDocument/2006/relationships/hyperlink" Target="http://www.scat-technology.ru/" TargetMode="External"/><Relationship Id="rId_hyperlink_165" Type="http://schemas.openxmlformats.org/officeDocument/2006/relationships/hyperlink" Target="http://www.scat-technology.ru/" TargetMode="External"/><Relationship Id="rId_hyperlink_166" Type="http://schemas.openxmlformats.org/officeDocument/2006/relationships/hyperlink" Target="http://www.scat-technology.ru/" TargetMode="External"/><Relationship Id="rId_hyperlink_167" Type="http://schemas.openxmlformats.org/officeDocument/2006/relationships/hyperlink" Target="http://www.scat-technology.ru/" TargetMode="External"/><Relationship Id="rId_hyperlink_168" Type="http://schemas.openxmlformats.org/officeDocument/2006/relationships/hyperlink" Target="http://www.scat-technology.ru/" TargetMode="External"/><Relationship Id="rId_hyperlink_169" Type="http://schemas.openxmlformats.org/officeDocument/2006/relationships/hyperlink" Target="http://www.scat-technology.ru/" TargetMode="External"/><Relationship Id="rId_hyperlink_170" Type="http://schemas.openxmlformats.org/officeDocument/2006/relationships/hyperlink" Target="http://www.scat-technology.ru/" TargetMode="External"/><Relationship Id="rId_hyperlink_171" Type="http://schemas.openxmlformats.org/officeDocument/2006/relationships/hyperlink" Target="http://www.scat-technology.ru/" TargetMode="External"/><Relationship Id="rId_hyperlink_172" Type="http://schemas.openxmlformats.org/officeDocument/2006/relationships/hyperlink" Target="http://www.scat-technology.ru/" TargetMode="External"/><Relationship Id="rId_hyperlink_173" Type="http://schemas.openxmlformats.org/officeDocument/2006/relationships/hyperlink" Target="http://www.scat-technology.ru/" TargetMode="External"/><Relationship Id="rId_hyperlink_174" Type="http://schemas.openxmlformats.org/officeDocument/2006/relationships/hyperlink" Target="http://www.scat-technology.ru/" TargetMode="External"/><Relationship Id="rId_hyperlink_175" Type="http://schemas.openxmlformats.org/officeDocument/2006/relationships/hyperlink" Target="http://www.scat-technology.ru/" TargetMode="External"/><Relationship Id="rId_hyperlink_176" Type="http://schemas.openxmlformats.org/officeDocument/2006/relationships/hyperlink" Target="http://www.scat-technology.ru/" TargetMode="External"/><Relationship Id="rId_hyperlink_177" Type="http://schemas.openxmlformats.org/officeDocument/2006/relationships/hyperlink" Target="http://www.scat-technology.ru/" TargetMode="External"/><Relationship Id="rId_hyperlink_178" Type="http://schemas.openxmlformats.org/officeDocument/2006/relationships/hyperlink" Target="http://www.scat-technology.ru/" TargetMode="External"/><Relationship Id="rId_hyperlink_179" Type="http://schemas.openxmlformats.org/officeDocument/2006/relationships/hyperlink" Target="http://www.scat-technology.ru/" TargetMode="External"/><Relationship Id="rId_hyperlink_180" Type="http://schemas.openxmlformats.org/officeDocument/2006/relationships/hyperlink" Target="http://www.scat-technology.ru/" TargetMode="External"/><Relationship Id="rId_hyperlink_181" Type="http://schemas.openxmlformats.org/officeDocument/2006/relationships/hyperlink" Target="http://www.scat-technology.ru/" TargetMode="External"/><Relationship Id="rId_hyperlink_182" Type="http://schemas.openxmlformats.org/officeDocument/2006/relationships/hyperlink" Target="http://www.scat-technology.ru/" TargetMode="External"/><Relationship Id="rId_hyperlink_183" Type="http://schemas.openxmlformats.org/officeDocument/2006/relationships/hyperlink" Target="http://www.scat-technology.ru/" TargetMode="External"/><Relationship Id="rId_hyperlink_184" Type="http://schemas.openxmlformats.org/officeDocument/2006/relationships/hyperlink" Target="http://www.scat-technology.ru/" TargetMode="External"/><Relationship Id="rId_hyperlink_185" Type="http://schemas.openxmlformats.org/officeDocument/2006/relationships/hyperlink" Target="http://www.scat-technology.ru/" TargetMode="External"/><Relationship Id="rId_hyperlink_186" Type="http://schemas.openxmlformats.org/officeDocument/2006/relationships/hyperlink" Target="http://www.scat-technology.ru/" TargetMode="External"/><Relationship Id="rId_hyperlink_187" Type="http://schemas.openxmlformats.org/officeDocument/2006/relationships/hyperlink" Target="http://www.scat-technology.ru/" TargetMode="External"/><Relationship Id="rId_hyperlink_188" Type="http://schemas.openxmlformats.org/officeDocument/2006/relationships/hyperlink" Target="http://www.scat-technology.ru/" TargetMode="External"/><Relationship Id="rId_hyperlink_189" Type="http://schemas.openxmlformats.org/officeDocument/2006/relationships/hyperlink" Target="http://www.scat-technology.ru/" TargetMode="External"/><Relationship Id="rId_hyperlink_190" Type="http://schemas.openxmlformats.org/officeDocument/2006/relationships/hyperlink" Target="http://www.scat-technology.ru/" TargetMode="External"/><Relationship Id="rId_hyperlink_191" Type="http://schemas.openxmlformats.org/officeDocument/2006/relationships/hyperlink" Target="http://www.scat-technology.ru/" TargetMode="External"/><Relationship Id="rId_hyperlink_192" Type="http://schemas.openxmlformats.org/officeDocument/2006/relationships/hyperlink" Target="http://www.scat-technology.ru/" TargetMode="External"/><Relationship Id="rId_hyperlink_193" Type="http://schemas.openxmlformats.org/officeDocument/2006/relationships/hyperlink" Target="http://www.scat-technology.ru/" TargetMode="External"/><Relationship Id="rId_hyperlink_194" Type="http://schemas.openxmlformats.org/officeDocument/2006/relationships/hyperlink" Target="http://www.scat-technology.ru/" TargetMode="External"/><Relationship Id="rId_hyperlink_195" Type="http://schemas.openxmlformats.org/officeDocument/2006/relationships/hyperlink" Target="http://www.scat-technology.ru/" TargetMode="External"/><Relationship Id="rId_hyperlink_196" Type="http://schemas.openxmlformats.org/officeDocument/2006/relationships/hyperlink" Target="http://www.scat-technology.ru/" TargetMode="External"/><Relationship Id="rId_hyperlink_197" Type="http://schemas.openxmlformats.org/officeDocument/2006/relationships/hyperlink" Target="http://www.scat-technology.ru/" TargetMode="External"/><Relationship Id="rId_hyperlink_198" Type="http://schemas.openxmlformats.org/officeDocument/2006/relationships/hyperlink" Target="http://www.scat-technology.ru/" TargetMode="External"/><Relationship Id="rId_hyperlink_199" Type="http://schemas.openxmlformats.org/officeDocument/2006/relationships/hyperlink" Target="http://www.scat-technology.ru/" TargetMode="External"/><Relationship Id="rId_hyperlink_200" Type="http://schemas.openxmlformats.org/officeDocument/2006/relationships/hyperlink" Target="http://www.scat-technology.ru/" TargetMode="External"/><Relationship Id="rId_hyperlink_201" Type="http://schemas.openxmlformats.org/officeDocument/2006/relationships/hyperlink" Target="http://www.scat-technology.ru/" TargetMode="External"/><Relationship Id="rId_hyperlink_202" Type="http://schemas.openxmlformats.org/officeDocument/2006/relationships/hyperlink" Target="http://www.scat-technology.ru/" TargetMode="External"/><Relationship Id="rId_hyperlink_203" Type="http://schemas.openxmlformats.org/officeDocument/2006/relationships/hyperlink" Target="http://www.scat-technology.ru/" TargetMode="External"/><Relationship Id="rId_hyperlink_204" Type="http://schemas.openxmlformats.org/officeDocument/2006/relationships/hyperlink" Target="http://www.scat-technology.ru/" TargetMode="External"/><Relationship Id="rId_hyperlink_205" Type="http://schemas.openxmlformats.org/officeDocument/2006/relationships/hyperlink" Target="http://www.scat-technology.ru/" TargetMode="External"/><Relationship Id="rId_hyperlink_206" Type="http://schemas.openxmlformats.org/officeDocument/2006/relationships/hyperlink" Target="http://www.scat-technology.ru/" TargetMode="External"/><Relationship Id="rId_hyperlink_207" Type="http://schemas.openxmlformats.org/officeDocument/2006/relationships/hyperlink" Target="http://www.scat-technology.ru/" TargetMode="External"/><Relationship Id="rId_hyperlink_208" Type="http://schemas.openxmlformats.org/officeDocument/2006/relationships/hyperlink" Target="http://www.scat-technology.ru/" TargetMode="External"/><Relationship Id="rId_hyperlink_209" Type="http://schemas.openxmlformats.org/officeDocument/2006/relationships/hyperlink" Target="http://www.scat-technology.ru/" TargetMode="External"/><Relationship Id="rId_hyperlink_210" Type="http://schemas.openxmlformats.org/officeDocument/2006/relationships/hyperlink" Target="http://www.scat-technology.ru/" TargetMode="External"/><Relationship Id="rId_hyperlink_211" Type="http://schemas.openxmlformats.org/officeDocument/2006/relationships/hyperlink" Target="http://www.scat-technology.ru/" TargetMode="External"/><Relationship Id="rId_hyperlink_212" Type="http://schemas.openxmlformats.org/officeDocument/2006/relationships/hyperlink" Target="http://www.scat-technology.ru/" TargetMode="External"/><Relationship Id="rId_hyperlink_213" Type="http://schemas.openxmlformats.org/officeDocument/2006/relationships/hyperlink" Target="http://www.scat-technology.ru/" TargetMode="External"/><Relationship Id="rId_hyperlink_214" Type="http://schemas.openxmlformats.org/officeDocument/2006/relationships/hyperlink" Target="http://www.scat-technology.ru/" TargetMode="External"/><Relationship Id="rId_hyperlink_215" Type="http://schemas.openxmlformats.org/officeDocument/2006/relationships/hyperlink" Target="http://www.scat-technology.ru/" TargetMode="External"/><Relationship Id="rId_hyperlink_216" Type="http://schemas.openxmlformats.org/officeDocument/2006/relationships/hyperlink" Target="http://www.scat-technology.ru/" TargetMode="External"/><Relationship Id="rId_hyperlink_217" Type="http://schemas.openxmlformats.org/officeDocument/2006/relationships/hyperlink" Target="http://www.scat-technology.ru/" TargetMode="External"/><Relationship Id="rId_hyperlink_218" Type="http://schemas.openxmlformats.org/officeDocument/2006/relationships/hyperlink" Target="http://www.scat-technology.ru/" TargetMode="External"/><Relationship Id="rId_hyperlink_219" Type="http://schemas.openxmlformats.org/officeDocument/2006/relationships/hyperlink" Target="http://www.scat-technology.ru/" TargetMode="External"/><Relationship Id="rId_hyperlink_220" Type="http://schemas.openxmlformats.org/officeDocument/2006/relationships/hyperlink" Target="http://www.scat-technology.ru/" TargetMode="External"/><Relationship Id="rId_hyperlink_221" Type="http://schemas.openxmlformats.org/officeDocument/2006/relationships/hyperlink" Target="http://www.scat-technology.ru/" TargetMode="External"/><Relationship Id="rId_hyperlink_222" Type="http://schemas.openxmlformats.org/officeDocument/2006/relationships/hyperlink" Target="http://www.scat-technology.ru/" TargetMode="External"/><Relationship Id="rId_hyperlink_223" Type="http://schemas.openxmlformats.org/officeDocument/2006/relationships/hyperlink" Target="http://www.scat-technology.ru/" TargetMode="External"/><Relationship Id="rId_hyperlink_224" Type="http://schemas.openxmlformats.org/officeDocument/2006/relationships/hyperlink" Target="http://www.scat-technology.ru/" TargetMode="External"/><Relationship Id="rId_hyperlink_225" Type="http://schemas.openxmlformats.org/officeDocument/2006/relationships/hyperlink" Target="http://www.scat-technology.ru/" TargetMode="External"/><Relationship Id="rId_hyperlink_226" Type="http://schemas.openxmlformats.org/officeDocument/2006/relationships/hyperlink" Target="http://www.scat-technology.ru/" TargetMode="External"/><Relationship Id="rId_hyperlink_227" Type="http://schemas.openxmlformats.org/officeDocument/2006/relationships/hyperlink" Target="http://www.scat-technology.ru/" TargetMode="External"/><Relationship Id="rId_hyperlink_228" Type="http://schemas.openxmlformats.org/officeDocument/2006/relationships/hyperlink" Target="http://www.scat-technology.ru/" TargetMode="External"/><Relationship Id="rId_hyperlink_229" Type="http://schemas.openxmlformats.org/officeDocument/2006/relationships/hyperlink" Target="http://www.scat-technology.ru/" TargetMode="External"/><Relationship Id="rId_hyperlink_230" Type="http://schemas.openxmlformats.org/officeDocument/2006/relationships/hyperlink" Target="http://www.scat-technology.ru/" TargetMode="External"/><Relationship Id="rId_hyperlink_231" Type="http://schemas.openxmlformats.org/officeDocument/2006/relationships/hyperlink" Target="http://www.scat-technology.ru/" TargetMode="External"/><Relationship Id="rId_hyperlink_232" Type="http://schemas.openxmlformats.org/officeDocument/2006/relationships/hyperlink" Target="http://www.scat-technology.ru/" TargetMode="External"/><Relationship Id="rId_hyperlink_233" Type="http://schemas.openxmlformats.org/officeDocument/2006/relationships/hyperlink" Target="http://www.scat-technology.ru/" TargetMode="External"/><Relationship Id="rId_hyperlink_234" Type="http://schemas.openxmlformats.org/officeDocument/2006/relationships/hyperlink" Target="http://www.scat-technology.ru/" TargetMode="External"/><Relationship Id="rId_hyperlink_235" Type="http://schemas.openxmlformats.org/officeDocument/2006/relationships/hyperlink" Target="http://www.scat-technology.ru/" TargetMode="External"/><Relationship Id="rId_hyperlink_236" Type="http://schemas.openxmlformats.org/officeDocument/2006/relationships/hyperlink" Target="http://www.scat-technology.ru/" TargetMode="External"/><Relationship Id="rId_hyperlink_237" Type="http://schemas.openxmlformats.org/officeDocument/2006/relationships/hyperlink" Target="http://www.scat-technology.ru/" TargetMode="External"/><Relationship Id="rId_hyperlink_238" Type="http://schemas.openxmlformats.org/officeDocument/2006/relationships/hyperlink" Target="http://www.scat-technology.ru/" TargetMode="External"/><Relationship Id="rId_hyperlink_239" Type="http://schemas.openxmlformats.org/officeDocument/2006/relationships/hyperlink" Target="http://www.scat-technology.ru/" TargetMode="External"/><Relationship Id="rId_hyperlink_240" Type="http://schemas.openxmlformats.org/officeDocument/2006/relationships/hyperlink" Target="http://www.scat-technology.ru/" TargetMode="External"/><Relationship Id="rId_hyperlink_241" Type="http://schemas.openxmlformats.org/officeDocument/2006/relationships/hyperlink" Target="http://www.scat-technology.ru/" TargetMode="External"/><Relationship Id="rId_hyperlink_242" Type="http://schemas.openxmlformats.org/officeDocument/2006/relationships/hyperlink" Target="http://www.scat-technology.ru/" TargetMode="External"/><Relationship Id="rId_hyperlink_243" Type="http://schemas.openxmlformats.org/officeDocument/2006/relationships/hyperlink" Target="http://www.scat-technology.ru/" TargetMode="External"/><Relationship Id="rId_hyperlink_244" Type="http://schemas.openxmlformats.org/officeDocument/2006/relationships/hyperlink" Target="http://www.scat-technology.ru/" TargetMode="External"/><Relationship Id="rId_hyperlink_245" Type="http://schemas.openxmlformats.org/officeDocument/2006/relationships/hyperlink" Target="http://www.scat-technology.ru/" TargetMode="External"/><Relationship Id="rId_hyperlink_246" Type="http://schemas.openxmlformats.org/officeDocument/2006/relationships/hyperlink" Target="http://www.scat-technology.ru/" TargetMode="External"/><Relationship Id="rId_hyperlink_247" Type="http://schemas.openxmlformats.org/officeDocument/2006/relationships/hyperlink" Target="http://www.scat-technology.ru/" TargetMode="External"/><Relationship Id="rId_hyperlink_248" Type="http://schemas.openxmlformats.org/officeDocument/2006/relationships/hyperlink" Target="http://www.scat-technology.ru/" TargetMode="External"/><Relationship Id="rId_hyperlink_249" Type="http://schemas.openxmlformats.org/officeDocument/2006/relationships/hyperlink" Target="http://www.scat-technology.ru/" TargetMode="External"/><Relationship Id="rId_hyperlink_250" Type="http://schemas.openxmlformats.org/officeDocument/2006/relationships/hyperlink" Target="http://www.scat-technology.ru/" TargetMode="External"/><Relationship Id="rId_hyperlink_251" Type="http://schemas.openxmlformats.org/officeDocument/2006/relationships/hyperlink" Target="http://www.scat-technology.ru/" TargetMode="External"/><Relationship Id="rId_hyperlink_252" Type="http://schemas.openxmlformats.org/officeDocument/2006/relationships/hyperlink" Target="http://www.scat-technology.ru/" TargetMode="External"/><Relationship Id="rId_hyperlink_253" Type="http://schemas.openxmlformats.org/officeDocument/2006/relationships/hyperlink" Target="http://www.scat-technology.ru/" TargetMode="External"/><Relationship Id="rId_hyperlink_254" Type="http://schemas.openxmlformats.org/officeDocument/2006/relationships/hyperlink" Target="http://www.scat-technology.ru/" TargetMode="External"/><Relationship Id="rId_hyperlink_255" Type="http://schemas.openxmlformats.org/officeDocument/2006/relationships/hyperlink" Target="http://www.scat-technology.ru/" TargetMode="External"/><Relationship Id="rId_hyperlink_256" Type="http://schemas.openxmlformats.org/officeDocument/2006/relationships/hyperlink" Target="http://www.scat-technology.ru/" TargetMode="External"/><Relationship Id="rId_hyperlink_257" Type="http://schemas.openxmlformats.org/officeDocument/2006/relationships/hyperlink" Target="http://www.scat-technology.ru/" TargetMode="External"/><Relationship Id="rId_hyperlink_258" Type="http://schemas.openxmlformats.org/officeDocument/2006/relationships/hyperlink" Target="http://www.scat-technology.ru/" TargetMode="External"/><Relationship Id="rId_hyperlink_259" Type="http://schemas.openxmlformats.org/officeDocument/2006/relationships/hyperlink" Target="http://www.scat-technology.ru/" TargetMode="External"/><Relationship Id="rId_hyperlink_260" Type="http://schemas.openxmlformats.org/officeDocument/2006/relationships/hyperlink" Target="http://www.scat-technology.ru/" TargetMode="External"/><Relationship Id="rId_hyperlink_261" Type="http://schemas.openxmlformats.org/officeDocument/2006/relationships/hyperlink" Target="http://www.scat-technology.ru/" TargetMode="External"/><Relationship Id="rId_hyperlink_262" Type="http://schemas.openxmlformats.org/officeDocument/2006/relationships/hyperlink" Target="http://www.scat-technology.ru/" TargetMode="External"/><Relationship Id="rId_hyperlink_263" Type="http://schemas.openxmlformats.org/officeDocument/2006/relationships/hyperlink" Target="http://www.scat-technology.ru/" TargetMode="External"/><Relationship Id="rId_hyperlink_264" Type="http://schemas.openxmlformats.org/officeDocument/2006/relationships/hyperlink" Target="http://www.scat-technology.ru/" TargetMode="External"/><Relationship Id="rId_hyperlink_265" Type="http://schemas.openxmlformats.org/officeDocument/2006/relationships/hyperlink" Target="http://www.scat-technology.ru/" TargetMode="External"/><Relationship Id="rId_hyperlink_266" Type="http://schemas.openxmlformats.org/officeDocument/2006/relationships/hyperlink" Target="http://www.scat-technology.ru/" TargetMode="External"/><Relationship Id="rId_hyperlink_267" Type="http://schemas.openxmlformats.org/officeDocument/2006/relationships/hyperlink" Target="http://www.scat-technology.ru/" TargetMode="External"/><Relationship Id="rId_hyperlink_268" Type="http://schemas.openxmlformats.org/officeDocument/2006/relationships/hyperlink" Target="http://www.scat-technology.ru/" TargetMode="External"/><Relationship Id="rId_hyperlink_269" Type="http://schemas.openxmlformats.org/officeDocument/2006/relationships/hyperlink" Target="http://www.scat-technology.ru/" TargetMode="External"/><Relationship Id="rId_hyperlink_270" Type="http://schemas.openxmlformats.org/officeDocument/2006/relationships/hyperlink" Target="http://www.scat-technology.ru/" TargetMode="External"/><Relationship Id="rId_hyperlink_271" Type="http://schemas.openxmlformats.org/officeDocument/2006/relationships/hyperlink" Target="http://www.scat-technology.ru/" TargetMode="External"/><Relationship Id="rId_hyperlink_272" Type="http://schemas.openxmlformats.org/officeDocument/2006/relationships/hyperlink" Target="http://www.scat-technology.ru/" TargetMode="External"/><Relationship Id="rId_hyperlink_273" Type="http://schemas.openxmlformats.org/officeDocument/2006/relationships/hyperlink" Target="http://www.scat-technology.ru/" TargetMode="External"/><Relationship Id="rId_hyperlink_274" Type="http://schemas.openxmlformats.org/officeDocument/2006/relationships/hyperlink" Target="http://www.scat-technology.ru/" TargetMode="External"/><Relationship Id="rId_hyperlink_275" Type="http://schemas.openxmlformats.org/officeDocument/2006/relationships/hyperlink" Target="http://www.scat-technology.ru/" TargetMode="External"/><Relationship Id="rId_hyperlink_276" Type="http://schemas.openxmlformats.org/officeDocument/2006/relationships/hyperlink" Target="http://www.scat-technology.ru/" TargetMode="External"/><Relationship Id="rId_hyperlink_277" Type="http://schemas.openxmlformats.org/officeDocument/2006/relationships/hyperlink" Target="http://www.scat-technology.ru/" TargetMode="External"/><Relationship Id="rId_hyperlink_278" Type="http://schemas.openxmlformats.org/officeDocument/2006/relationships/hyperlink" Target="http://www.scat-technology.ru/" TargetMode="External"/><Relationship Id="rId_hyperlink_279" Type="http://schemas.openxmlformats.org/officeDocument/2006/relationships/hyperlink" Target="http://www.scat-technology.ru/" TargetMode="External"/><Relationship Id="rId_hyperlink_280" Type="http://schemas.openxmlformats.org/officeDocument/2006/relationships/hyperlink" Target="http://www.scat-technology.ru/" TargetMode="External"/><Relationship Id="rId_hyperlink_281" Type="http://schemas.openxmlformats.org/officeDocument/2006/relationships/hyperlink" Target="http://www.scat-technology.ru/" TargetMode="External"/><Relationship Id="rId_hyperlink_282" Type="http://schemas.openxmlformats.org/officeDocument/2006/relationships/hyperlink" Target="http://www.scat-technology.ru/" TargetMode="External"/><Relationship Id="rId_hyperlink_283" Type="http://schemas.openxmlformats.org/officeDocument/2006/relationships/hyperlink" Target="http://www.scat-technology.ru/" TargetMode="External"/><Relationship Id="rId_hyperlink_284" Type="http://schemas.openxmlformats.org/officeDocument/2006/relationships/hyperlink" Target="http://www.scat-technology.ru/" TargetMode="External"/><Relationship Id="rId_hyperlink_285" Type="http://schemas.openxmlformats.org/officeDocument/2006/relationships/hyperlink" Target="http://www.scat-technology.ru/" TargetMode="External"/><Relationship Id="rId_hyperlink_286" Type="http://schemas.openxmlformats.org/officeDocument/2006/relationships/hyperlink" Target="http://www.scat-technology.ru/" TargetMode="External"/><Relationship Id="rId_hyperlink_287" Type="http://schemas.openxmlformats.org/officeDocument/2006/relationships/hyperlink" Target="http://www.scat-technology.ru/" TargetMode="External"/><Relationship Id="rId_hyperlink_288" Type="http://schemas.openxmlformats.org/officeDocument/2006/relationships/hyperlink" Target="http://www.scat-technology.ru/" TargetMode="External"/><Relationship Id="rId_hyperlink_289" Type="http://schemas.openxmlformats.org/officeDocument/2006/relationships/hyperlink" Target="http://www.scat-technology.ru/" TargetMode="External"/><Relationship Id="rId_hyperlink_290" Type="http://schemas.openxmlformats.org/officeDocument/2006/relationships/hyperlink" Target="http://www.scat-technology.ru/" TargetMode="External"/><Relationship Id="rId_hyperlink_291" Type="http://schemas.openxmlformats.org/officeDocument/2006/relationships/hyperlink" Target="http://www.scat-technology.ru/" TargetMode="External"/><Relationship Id="rId_hyperlink_292" Type="http://schemas.openxmlformats.org/officeDocument/2006/relationships/hyperlink" Target="http://www.scat-technology.ru/" TargetMode="External"/><Relationship Id="rId_hyperlink_293" Type="http://schemas.openxmlformats.org/officeDocument/2006/relationships/hyperlink" Target="http://www.scat-technology.ru/" TargetMode="External"/><Relationship Id="rId_hyperlink_294" Type="http://schemas.openxmlformats.org/officeDocument/2006/relationships/hyperlink" Target="http://www.scat-technology.ru/" TargetMode="External"/><Relationship Id="rId_hyperlink_295" Type="http://schemas.openxmlformats.org/officeDocument/2006/relationships/hyperlink" Target="http://www.scat-technology.ru/" TargetMode="External"/><Relationship Id="rId_hyperlink_296" Type="http://schemas.openxmlformats.org/officeDocument/2006/relationships/hyperlink" Target="http://www.scat-technology.ru/" TargetMode="External"/><Relationship Id="rId_hyperlink_297" Type="http://schemas.openxmlformats.org/officeDocument/2006/relationships/hyperlink" Target="http://www.scat-technology.ru/" TargetMode="External"/><Relationship Id="rId_hyperlink_298" Type="http://schemas.openxmlformats.org/officeDocument/2006/relationships/hyperlink" Target="http://www.scat-technology.ru/" TargetMode="External"/><Relationship Id="rId_hyperlink_299" Type="http://schemas.openxmlformats.org/officeDocument/2006/relationships/hyperlink" Target="http://www.scat-technology.ru/" TargetMode="External"/><Relationship Id="rId_hyperlink_300" Type="http://schemas.openxmlformats.org/officeDocument/2006/relationships/hyperlink" Target="http://www.scat-technology.ru/" TargetMode="External"/><Relationship Id="rId_hyperlink_301" Type="http://schemas.openxmlformats.org/officeDocument/2006/relationships/hyperlink" Target="http://www.scat-technology.ru/" TargetMode="External"/><Relationship Id="rId_hyperlink_302" Type="http://schemas.openxmlformats.org/officeDocument/2006/relationships/hyperlink" Target="http://www.scat-technology.ru/" TargetMode="External"/><Relationship Id="rId_hyperlink_303" Type="http://schemas.openxmlformats.org/officeDocument/2006/relationships/hyperlink" Target="http://www.scat-technology.ru/" TargetMode="External"/><Relationship Id="rId_hyperlink_304" Type="http://schemas.openxmlformats.org/officeDocument/2006/relationships/hyperlink" Target="http://www.scat-technology.ru/" TargetMode="External"/><Relationship Id="rId_hyperlink_305" Type="http://schemas.openxmlformats.org/officeDocument/2006/relationships/hyperlink" Target="http://www.scat-technology.ru/" TargetMode="External"/><Relationship Id="rId_hyperlink_306" Type="http://schemas.openxmlformats.org/officeDocument/2006/relationships/hyperlink" Target="http://www.scat-technology.ru/" TargetMode="External"/><Relationship Id="rId_hyperlink_307" Type="http://schemas.openxmlformats.org/officeDocument/2006/relationships/hyperlink" Target="http://www.scat-technology.ru/" TargetMode="External"/><Relationship Id="rId_hyperlink_308" Type="http://schemas.openxmlformats.org/officeDocument/2006/relationships/hyperlink" Target="http://www.scat-technology.ru/" TargetMode="External"/><Relationship Id="rId_hyperlink_309" Type="http://schemas.openxmlformats.org/officeDocument/2006/relationships/hyperlink" Target="http://www.scat-technology.ru/" TargetMode="External"/><Relationship Id="rId_hyperlink_310" Type="http://schemas.openxmlformats.org/officeDocument/2006/relationships/hyperlink" Target="http://www.scat-technology.ru/" TargetMode="External"/><Relationship Id="rId_hyperlink_311" Type="http://schemas.openxmlformats.org/officeDocument/2006/relationships/hyperlink" Target="http://www.scat-technology.ru/" TargetMode="External"/><Relationship Id="rId_hyperlink_312" Type="http://schemas.openxmlformats.org/officeDocument/2006/relationships/hyperlink" Target="http://www.scat-technology.ru/" TargetMode="External"/><Relationship Id="rId_hyperlink_313" Type="http://schemas.openxmlformats.org/officeDocument/2006/relationships/hyperlink" Target="http://www.scat-technology.ru/" TargetMode="External"/><Relationship Id="rId_hyperlink_314" Type="http://schemas.openxmlformats.org/officeDocument/2006/relationships/hyperlink" Target="http://www.scat-technology.ru/" TargetMode="External"/><Relationship Id="rId_hyperlink_315" Type="http://schemas.openxmlformats.org/officeDocument/2006/relationships/hyperlink" Target="http://www.scat-technology.ru/" TargetMode="External"/><Relationship Id="rId_hyperlink_316" Type="http://schemas.openxmlformats.org/officeDocument/2006/relationships/hyperlink" Target="http://www.scat-technology.ru/" TargetMode="External"/><Relationship Id="rId_hyperlink_317" Type="http://schemas.openxmlformats.org/officeDocument/2006/relationships/hyperlink" Target="http://www.scat-technology.ru/" TargetMode="External"/><Relationship Id="rId_hyperlink_318" Type="http://schemas.openxmlformats.org/officeDocument/2006/relationships/hyperlink" Target="http://www.scat-technology.ru/" TargetMode="External"/><Relationship Id="rId_hyperlink_319" Type="http://schemas.openxmlformats.org/officeDocument/2006/relationships/hyperlink" Target="http://www.scat-technology.ru/" TargetMode="External"/><Relationship Id="rId_hyperlink_320" Type="http://schemas.openxmlformats.org/officeDocument/2006/relationships/hyperlink" Target="http://www.scat-technology.ru/" TargetMode="External"/><Relationship Id="rId_hyperlink_321" Type="http://schemas.openxmlformats.org/officeDocument/2006/relationships/hyperlink" Target="http://www.scat-technology.ru/" TargetMode="External"/><Relationship Id="rId_hyperlink_322" Type="http://schemas.openxmlformats.org/officeDocument/2006/relationships/hyperlink" Target="http://www.scat-technology.ru/" TargetMode="External"/><Relationship Id="rId_hyperlink_323" Type="http://schemas.openxmlformats.org/officeDocument/2006/relationships/hyperlink" Target="http://www.scat-technology.ru/" TargetMode="External"/><Relationship Id="rId_hyperlink_324" Type="http://schemas.openxmlformats.org/officeDocument/2006/relationships/hyperlink" Target="http://www.scat-technology.ru/" TargetMode="External"/><Relationship Id="rId_hyperlink_325" Type="http://schemas.openxmlformats.org/officeDocument/2006/relationships/hyperlink" Target="http://www.scat-technology.ru/" TargetMode="External"/><Relationship Id="rId_hyperlink_326" Type="http://schemas.openxmlformats.org/officeDocument/2006/relationships/hyperlink" Target="http://www.scat-technology.ru/" TargetMode="External"/><Relationship Id="rId_hyperlink_327" Type="http://schemas.openxmlformats.org/officeDocument/2006/relationships/hyperlink" Target="http://www.scat-technology.ru/" TargetMode="External"/><Relationship Id="rId_hyperlink_328" Type="http://schemas.openxmlformats.org/officeDocument/2006/relationships/hyperlink" Target="http://www.scat-technology.ru/" TargetMode="External"/><Relationship Id="rId_hyperlink_329" Type="http://schemas.openxmlformats.org/officeDocument/2006/relationships/hyperlink" Target="http://www.scat-technology.ru/" TargetMode="External"/><Relationship Id="rId_hyperlink_330" Type="http://schemas.openxmlformats.org/officeDocument/2006/relationships/hyperlink" Target="http://www.scat-technology.ru/" TargetMode="External"/><Relationship Id="rId_hyperlink_331" Type="http://schemas.openxmlformats.org/officeDocument/2006/relationships/hyperlink" Target="http://www.scat-technology.ru/" TargetMode="External"/><Relationship Id="rId_hyperlink_332" Type="http://schemas.openxmlformats.org/officeDocument/2006/relationships/hyperlink" Target="http://www.scat-technology.ru/" TargetMode="External"/><Relationship Id="rId_hyperlink_333" Type="http://schemas.openxmlformats.org/officeDocument/2006/relationships/hyperlink" Target="http://www.scat-technology.ru/" TargetMode="External"/><Relationship Id="rId_hyperlink_334" Type="http://schemas.openxmlformats.org/officeDocument/2006/relationships/hyperlink" Target="http://www.scat-technology.ru/" TargetMode="External"/><Relationship Id="rId_hyperlink_335" Type="http://schemas.openxmlformats.org/officeDocument/2006/relationships/hyperlink" Target="http://www.scat-technology.ru/" TargetMode="External"/><Relationship Id="rId_hyperlink_336" Type="http://schemas.openxmlformats.org/officeDocument/2006/relationships/hyperlink" Target="http://www.scat-technology.ru/" TargetMode="External"/><Relationship Id="rId_hyperlink_337" Type="http://schemas.openxmlformats.org/officeDocument/2006/relationships/hyperlink" Target="http://www.scat-technology.ru/" TargetMode="External"/><Relationship Id="rId_hyperlink_338" Type="http://schemas.openxmlformats.org/officeDocument/2006/relationships/hyperlink" Target="http://www.scat-technology.ru/" TargetMode="External"/><Relationship Id="rId_hyperlink_339" Type="http://schemas.openxmlformats.org/officeDocument/2006/relationships/hyperlink" Target="http://www.scat-technology.ru/" TargetMode="External"/><Relationship Id="rId_hyperlink_340" Type="http://schemas.openxmlformats.org/officeDocument/2006/relationships/hyperlink" Target="http://www.scat-technology.ru/" TargetMode="External"/><Relationship Id="rId_hyperlink_341" Type="http://schemas.openxmlformats.org/officeDocument/2006/relationships/hyperlink" Target="http://www.scat-technology.ru/" TargetMode="External"/><Relationship Id="rId_hyperlink_342" Type="http://schemas.openxmlformats.org/officeDocument/2006/relationships/hyperlink" Target="http://www.scat-technology.ru/" TargetMode="External"/><Relationship Id="rId_hyperlink_343" Type="http://schemas.openxmlformats.org/officeDocument/2006/relationships/hyperlink" Target="http://www.scat-technology.ru/" TargetMode="External"/><Relationship Id="rId_hyperlink_344" Type="http://schemas.openxmlformats.org/officeDocument/2006/relationships/hyperlink" Target="http://www.scat-technology.ru/" TargetMode="External"/><Relationship Id="rId_hyperlink_345" Type="http://schemas.openxmlformats.org/officeDocument/2006/relationships/hyperlink" Target="http://www.scat-technology.ru/" TargetMode="External"/><Relationship Id="rId_hyperlink_346" Type="http://schemas.openxmlformats.org/officeDocument/2006/relationships/hyperlink" Target="http://www.scat-technology.ru/" TargetMode="External"/><Relationship Id="rId_hyperlink_347" Type="http://schemas.openxmlformats.org/officeDocument/2006/relationships/hyperlink" Target="http://www.scat-technology.ru/" TargetMode="External"/><Relationship Id="rId_hyperlink_348" Type="http://schemas.openxmlformats.org/officeDocument/2006/relationships/hyperlink" Target="http://www.scat-technology.ru/" TargetMode="External"/><Relationship Id="rId_hyperlink_349" Type="http://schemas.openxmlformats.org/officeDocument/2006/relationships/hyperlink" Target="http://www.scat-technology.ru/" TargetMode="External"/><Relationship Id="rId_hyperlink_350" Type="http://schemas.openxmlformats.org/officeDocument/2006/relationships/hyperlink" Target="http://www.scat-technology.ru/" TargetMode="External"/><Relationship Id="rId_hyperlink_351" Type="http://schemas.openxmlformats.org/officeDocument/2006/relationships/hyperlink" Target="http://www.scat-technology.ru/" TargetMode="External"/><Relationship Id="rId_hyperlink_352" Type="http://schemas.openxmlformats.org/officeDocument/2006/relationships/hyperlink" Target="http://www.scat-technology.ru/" TargetMode="External"/><Relationship Id="rId_hyperlink_353" Type="http://schemas.openxmlformats.org/officeDocument/2006/relationships/hyperlink" Target="http://www.scat-technology.ru/" TargetMode="External"/><Relationship Id="rId_hyperlink_354" Type="http://schemas.openxmlformats.org/officeDocument/2006/relationships/hyperlink" Target="http://www.scat-technology.ru/" TargetMode="External"/><Relationship Id="rId_hyperlink_355" Type="http://schemas.openxmlformats.org/officeDocument/2006/relationships/hyperlink" Target="http://www.scat-technology.ru/" TargetMode="External"/><Relationship Id="rId_hyperlink_356" Type="http://schemas.openxmlformats.org/officeDocument/2006/relationships/hyperlink" Target="http://www.scat-technology.ru/" TargetMode="External"/><Relationship Id="rId_hyperlink_357" Type="http://schemas.openxmlformats.org/officeDocument/2006/relationships/hyperlink" Target="http://www.scat-technology.ru/" TargetMode="External"/><Relationship Id="rId_hyperlink_358" Type="http://schemas.openxmlformats.org/officeDocument/2006/relationships/hyperlink" Target="http://www.scat-technology.ru/" TargetMode="External"/><Relationship Id="rId_hyperlink_359" Type="http://schemas.openxmlformats.org/officeDocument/2006/relationships/hyperlink" Target="http://www.scat-technology.ru/" TargetMode="External"/><Relationship Id="rId_hyperlink_360" Type="http://schemas.openxmlformats.org/officeDocument/2006/relationships/hyperlink" Target="http://www.scat-technology.ru/" TargetMode="External"/><Relationship Id="rId_hyperlink_361" Type="http://schemas.openxmlformats.org/officeDocument/2006/relationships/hyperlink" Target="http://www.scat-technology.ru/" TargetMode="External"/><Relationship Id="rId_hyperlink_362" Type="http://schemas.openxmlformats.org/officeDocument/2006/relationships/hyperlink" Target="http://www.scat-technology.ru/" TargetMode="External"/><Relationship Id="rId_hyperlink_363" Type="http://schemas.openxmlformats.org/officeDocument/2006/relationships/hyperlink" Target="http://www.scat-technology.ru/" TargetMode="External"/><Relationship Id="rId_hyperlink_364" Type="http://schemas.openxmlformats.org/officeDocument/2006/relationships/hyperlink" Target="http://www.scat-technology.ru/" TargetMode="External"/><Relationship Id="rId_hyperlink_365" Type="http://schemas.openxmlformats.org/officeDocument/2006/relationships/hyperlink" Target="http://www.scat-technology.ru/" TargetMode="External"/><Relationship Id="rId_hyperlink_366" Type="http://schemas.openxmlformats.org/officeDocument/2006/relationships/hyperlink" Target="http://www.scat-technology.ru/" TargetMode="External"/><Relationship Id="rId_hyperlink_367" Type="http://schemas.openxmlformats.org/officeDocument/2006/relationships/hyperlink" Target="http://www.scat-technology.ru/" TargetMode="External"/><Relationship Id="rId_hyperlink_368" Type="http://schemas.openxmlformats.org/officeDocument/2006/relationships/hyperlink" Target="http://www.scat-technology.ru/" TargetMode="External"/><Relationship Id="rId_hyperlink_369" Type="http://schemas.openxmlformats.org/officeDocument/2006/relationships/hyperlink" Target="http://www.scat-technology.ru/" TargetMode="External"/><Relationship Id="rId_hyperlink_370" Type="http://schemas.openxmlformats.org/officeDocument/2006/relationships/hyperlink" Target="http://www.scat-technology.ru/" TargetMode="External"/><Relationship Id="rId_hyperlink_371" Type="http://schemas.openxmlformats.org/officeDocument/2006/relationships/hyperlink" Target="http://www.scat-technology.ru/" TargetMode="External"/><Relationship Id="rId_hyperlink_372" Type="http://schemas.openxmlformats.org/officeDocument/2006/relationships/hyperlink" Target="http://www.scat-technology.ru/" TargetMode="External"/><Relationship Id="rId_hyperlink_373" Type="http://schemas.openxmlformats.org/officeDocument/2006/relationships/hyperlink" Target="http://www.scat-technology.ru/" TargetMode="External"/><Relationship Id="rId_hyperlink_374" Type="http://schemas.openxmlformats.org/officeDocument/2006/relationships/hyperlink" Target="http://www.scat-technology.ru/" TargetMode="External"/><Relationship Id="rId_hyperlink_375" Type="http://schemas.openxmlformats.org/officeDocument/2006/relationships/hyperlink" Target="http://www.scat-technology.ru/" TargetMode="External"/><Relationship Id="rId_hyperlink_376" Type="http://schemas.openxmlformats.org/officeDocument/2006/relationships/hyperlink" Target="http://www.scat-technology.ru/" TargetMode="External"/><Relationship Id="rId_hyperlink_377" Type="http://schemas.openxmlformats.org/officeDocument/2006/relationships/hyperlink" Target="http://www.scat-technology.ru/" TargetMode="External"/><Relationship Id="rId_hyperlink_378" Type="http://schemas.openxmlformats.org/officeDocument/2006/relationships/hyperlink" Target="http://www.scat-technology.ru/" TargetMode="External"/><Relationship Id="rId_hyperlink_379" Type="http://schemas.openxmlformats.org/officeDocument/2006/relationships/hyperlink" Target="http://www.scat-technology.ru/" TargetMode="External"/><Relationship Id="rId_hyperlink_380" Type="http://schemas.openxmlformats.org/officeDocument/2006/relationships/hyperlink" Target="http://www.scat-technology.ru/" TargetMode="External"/><Relationship Id="rId_hyperlink_381" Type="http://schemas.openxmlformats.org/officeDocument/2006/relationships/hyperlink" Target="http://www.scat-technology.ru/" TargetMode="External"/><Relationship Id="rId_hyperlink_382" Type="http://schemas.openxmlformats.org/officeDocument/2006/relationships/hyperlink" Target="http://www.scat-technology.ru/" TargetMode="External"/><Relationship Id="rId_hyperlink_383" Type="http://schemas.openxmlformats.org/officeDocument/2006/relationships/hyperlink" Target="http://www.scat-technology.ru/" TargetMode="External"/><Relationship Id="rId_hyperlink_384" Type="http://schemas.openxmlformats.org/officeDocument/2006/relationships/hyperlink" Target="http://www.scat-technology.ru/" TargetMode="External"/><Relationship Id="rId_hyperlink_385" Type="http://schemas.openxmlformats.org/officeDocument/2006/relationships/hyperlink" Target="http://www.scat-technology.ru/" TargetMode="External"/><Relationship Id="rId_hyperlink_386" Type="http://schemas.openxmlformats.org/officeDocument/2006/relationships/hyperlink" Target="http://www.scat-technology.ru/" TargetMode="External"/><Relationship Id="rId_hyperlink_387" Type="http://schemas.openxmlformats.org/officeDocument/2006/relationships/hyperlink" Target="http://www.scat-technology.ru/" TargetMode="External"/><Relationship Id="rId_hyperlink_388" Type="http://schemas.openxmlformats.org/officeDocument/2006/relationships/hyperlink" Target="http://www.scat-technology.ru/" TargetMode="External"/><Relationship Id="rId_hyperlink_389" Type="http://schemas.openxmlformats.org/officeDocument/2006/relationships/hyperlink" Target="http://www.scat-technology.ru/" TargetMode="External"/><Relationship Id="rId_hyperlink_390" Type="http://schemas.openxmlformats.org/officeDocument/2006/relationships/hyperlink" Target="http://www.scat-technology.ru/" TargetMode="External"/><Relationship Id="rId_hyperlink_391" Type="http://schemas.openxmlformats.org/officeDocument/2006/relationships/hyperlink" Target="http://www.scat-technology.ru/" TargetMode="External"/><Relationship Id="rId_hyperlink_392" Type="http://schemas.openxmlformats.org/officeDocument/2006/relationships/hyperlink" Target="http://www.scat-technology.ru/" TargetMode="External"/><Relationship Id="rId_hyperlink_393" Type="http://schemas.openxmlformats.org/officeDocument/2006/relationships/hyperlink" Target="http://www.scat-technology.ru/" TargetMode="External"/><Relationship Id="rId_hyperlink_394" Type="http://schemas.openxmlformats.org/officeDocument/2006/relationships/hyperlink" Target="http://www.scat-technology.ru/" TargetMode="External"/><Relationship Id="rId_hyperlink_395" Type="http://schemas.openxmlformats.org/officeDocument/2006/relationships/hyperlink" Target="http://www.scat-technology.ru/" TargetMode="External"/><Relationship Id="rId_hyperlink_396" Type="http://schemas.openxmlformats.org/officeDocument/2006/relationships/hyperlink" Target="http://www.scat-technology.ru/" TargetMode="External"/><Relationship Id="rId_hyperlink_397" Type="http://schemas.openxmlformats.org/officeDocument/2006/relationships/hyperlink" Target="http://www.scat-technology.ru/" TargetMode="External"/><Relationship Id="rId_hyperlink_398" Type="http://schemas.openxmlformats.org/officeDocument/2006/relationships/hyperlink" Target="http://www.scat-technology.ru/" TargetMode="External"/><Relationship Id="rId_hyperlink_399" Type="http://schemas.openxmlformats.org/officeDocument/2006/relationships/hyperlink" Target="http://www.scat-technology.ru/" TargetMode="External"/><Relationship Id="rId_hyperlink_400" Type="http://schemas.openxmlformats.org/officeDocument/2006/relationships/hyperlink" Target="http://www.scat-technology.ru/" TargetMode="External"/><Relationship Id="rId_hyperlink_401" Type="http://schemas.openxmlformats.org/officeDocument/2006/relationships/hyperlink" Target="http://www.scat-technology.ru/" TargetMode="External"/><Relationship Id="rId_hyperlink_402" Type="http://schemas.openxmlformats.org/officeDocument/2006/relationships/hyperlink" Target="http://www.scat-technology.ru/" TargetMode="External"/><Relationship Id="rId_hyperlink_403" Type="http://schemas.openxmlformats.org/officeDocument/2006/relationships/hyperlink" Target="http://www.scat-technology.ru/" TargetMode="External"/><Relationship Id="rId_hyperlink_404" Type="http://schemas.openxmlformats.org/officeDocument/2006/relationships/hyperlink" Target="http://www.scat-technology.ru/" TargetMode="External"/><Relationship Id="rId_hyperlink_405" Type="http://schemas.openxmlformats.org/officeDocument/2006/relationships/hyperlink" Target="http://www.scat-technology.ru/" TargetMode="External"/><Relationship Id="rId_hyperlink_406" Type="http://schemas.openxmlformats.org/officeDocument/2006/relationships/hyperlink" Target="http://www.scat-technology.ru/" TargetMode="External"/><Relationship Id="rId_hyperlink_407" Type="http://schemas.openxmlformats.org/officeDocument/2006/relationships/hyperlink" Target="http://www.scat-technology.ru/" TargetMode="External"/><Relationship Id="rId_hyperlink_408" Type="http://schemas.openxmlformats.org/officeDocument/2006/relationships/hyperlink" Target="http://www.scat-technology.ru/" TargetMode="External"/><Relationship Id="rId_hyperlink_409" Type="http://schemas.openxmlformats.org/officeDocument/2006/relationships/hyperlink" Target="http://www.scat-technology.ru/" TargetMode="External"/><Relationship Id="rId_hyperlink_410" Type="http://schemas.openxmlformats.org/officeDocument/2006/relationships/hyperlink" Target="http://www.scat-technology.ru/" TargetMode="External"/><Relationship Id="rId_hyperlink_411" Type="http://schemas.openxmlformats.org/officeDocument/2006/relationships/hyperlink" Target="http://www.scat-technology.ru/" TargetMode="External"/><Relationship Id="rId_hyperlink_412" Type="http://schemas.openxmlformats.org/officeDocument/2006/relationships/hyperlink" Target="http://www.scat-technology.ru/" TargetMode="External"/><Relationship Id="rId_hyperlink_413" Type="http://schemas.openxmlformats.org/officeDocument/2006/relationships/hyperlink" Target="http://www.scat-technology.ru/" TargetMode="External"/><Relationship Id="rId_hyperlink_414" Type="http://schemas.openxmlformats.org/officeDocument/2006/relationships/hyperlink" Target="http://www.scat-technology.ru/" TargetMode="External"/><Relationship Id="rId_hyperlink_415" Type="http://schemas.openxmlformats.org/officeDocument/2006/relationships/hyperlink" Target="http://www.scat-technology.ru/" TargetMode="External"/><Relationship Id="rId_hyperlink_416" Type="http://schemas.openxmlformats.org/officeDocument/2006/relationships/hyperlink" Target="http://www.scat-technology.ru/" TargetMode="External"/><Relationship Id="rId_hyperlink_417" Type="http://schemas.openxmlformats.org/officeDocument/2006/relationships/hyperlink" Target="http://www.scat-technology.ru/" TargetMode="External"/><Relationship Id="rId_hyperlink_418" Type="http://schemas.openxmlformats.org/officeDocument/2006/relationships/hyperlink" Target="http://www.scat-technology.ru/" TargetMode="External"/><Relationship Id="rId_hyperlink_419" Type="http://schemas.openxmlformats.org/officeDocument/2006/relationships/hyperlink" Target="http://www.scat-technology.ru/" TargetMode="External"/><Relationship Id="rId_hyperlink_420" Type="http://schemas.openxmlformats.org/officeDocument/2006/relationships/hyperlink" Target="http://www.scat-technology.ru/" TargetMode="External"/><Relationship Id="rId_hyperlink_421" Type="http://schemas.openxmlformats.org/officeDocument/2006/relationships/hyperlink" Target="http://www.scat-technology.ru/" TargetMode="External"/><Relationship Id="rId_hyperlink_422" Type="http://schemas.openxmlformats.org/officeDocument/2006/relationships/hyperlink" Target="http://www.scat-technology.ru/" TargetMode="External"/><Relationship Id="rId_hyperlink_423" Type="http://schemas.openxmlformats.org/officeDocument/2006/relationships/hyperlink" Target="http://www.scat-technology.ru/" TargetMode="External"/><Relationship Id="rId_hyperlink_424" Type="http://schemas.openxmlformats.org/officeDocument/2006/relationships/hyperlink" Target="http://www.scat-technology.ru/" TargetMode="External"/><Relationship Id="rId_hyperlink_425" Type="http://schemas.openxmlformats.org/officeDocument/2006/relationships/hyperlink" Target="http://www.scat-technology.ru/" TargetMode="External"/><Relationship Id="rId_hyperlink_426" Type="http://schemas.openxmlformats.org/officeDocument/2006/relationships/hyperlink" Target="http://www.scat-technology.ru/" TargetMode="External"/><Relationship Id="rId_hyperlink_427" Type="http://schemas.openxmlformats.org/officeDocument/2006/relationships/hyperlink" Target="http://www.scat-technology.ru/" TargetMode="External"/><Relationship Id="rId_hyperlink_428" Type="http://schemas.openxmlformats.org/officeDocument/2006/relationships/hyperlink" Target="http://www.scat-technology.ru/" TargetMode="External"/><Relationship Id="rId_hyperlink_429" Type="http://schemas.openxmlformats.org/officeDocument/2006/relationships/hyperlink" Target="http://www.scat-technology.ru/" TargetMode="External"/><Relationship Id="rId_hyperlink_430" Type="http://schemas.openxmlformats.org/officeDocument/2006/relationships/hyperlink" Target="http://www.scat-technology.ru/" TargetMode="External"/><Relationship Id="rId_hyperlink_431" Type="http://schemas.openxmlformats.org/officeDocument/2006/relationships/hyperlink" Target="http://www.scat-technology.ru/" TargetMode="External"/><Relationship Id="rId_hyperlink_432" Type="http://schemas.openxmlformats.org/officeDocument/2006/relationships/hyperlink" Target="http://www.scat-technology.ru/" TargetMode="External"/><Relationship Id="rId_hyperlink_433" Type="http://schemas.openxmlformats.org/officeDocument/2006/relationships/hyperlink" Target="http://www.scat-technology.ru/" TargetMode="External"/><Relationship Id="rId_hyperlink_434" Type="http://schemas.openxmlformats.org/officeDocument/2006/relationships/hyperlink" Target="http://www.scat-technology.ru/" TargetMode="External"/><Relationship Id="rId_hyperlink_435" Type="http://schemas.openxmlformats.org/officeDocument/2006/relationships/hyperlink" Target="http://www.scat-technology.ru/" TargetMode="External"/><Relationship Id="rId_hyperlink_436" Type="http://schemas.openxmlformats.org/officeDocument/2006/relationships/hyperlink" Target="http://www.scat-technology.ru/" TargetMode="External"/><Relationship Id="rId_hyperlink_437" Type="http://schemas.openxmlformats.org/officeDocument/2006/relationships/hyperlink" Target="http://www.scat-technology.ru/" TargetMode="External"/><Relationship Id="rId_hyperlink_438" Type="http://schemas.openxmlformats.org/officeDocument/2006/relationships/hyperlink" Target="http://www.scat-technology.ru/" TargetMode="External"/><Relationship Id="rId_hyperlink_439" Type="http://schemas.openxmlformats.org/officeDocument/2006/relationships/hyperlink" Target="http://www.scat-technology.ru/" TargetMode="External"/><Relationship Id="rId_hyperlink_440" Type="http://schemas.openxmlformats.org/officeDocument/2006/relationships/hyperlink" Target="http://www.scat-technology.ru/" TargetMode="External"/><Relationship Id="rId_hyperlink_441" Type="http://schemas.openxmlformats.org/officeDocument/2006/relationships/hyperlink" Target="http://www.scat-technology.ru/" TargetMode="External"/><Relationship Id="rId_hyperlink_442" Type="http://schemas.openxmlformats.org/officeDocument/2006/relationships/hyperlink" Target="http://www.scat-technology.ru/" TargetMode="External"/><Relationship Id="rId_hyperlink_443" Type="http://schemas.openxmlformats.org/officeDocument/2006/relationships/hyperlink" Target="http://www.scat-technology.ru/" TargetMode="External"/><Relationship Id="rId_hyperlink_444" Type="http://schemas.openxmlformats.org/officeDocument/2006/relationships/hyperlink" Target="http://www.scat-technology.ru/" TargetMode="External"/><Relationship Id="rId_hyperlink_445" Type="http://schemas.openxmlformats.org/officeDocument/2006/relationships/hyperlink" Target="http://www.scat-technology.ru/" TargetMode="External"/><Relationship Id="rId_hyperlink_446" Type="http://schemas.openxmlformats.org/officeDocument/2006/relationships/hyperlink" Target="http://www.scat-technology.ru/" TargetMode="External"/><Relationship Id="rId_hyperlink_447" Type="http://schemas.openxmlformats.org/officeDocument/2006/relationships/hyperlink" Target="http://www.scat-technology.ru/" TargetMode="External"/><Relationship Id="rId_hyperlink_448" Type="http://schemas.openxmlformats.org/officeDocument/2006/relationships/hyperlink" Target="http://www.scat-technology.ru/" TargetMode="External"/><Relationship Id="rId_hyperlink_449" Type="http://schemas.openxmlformats.org/officeDocument/2006/relationships/hyperlink" Target="http://www.scat-technology.ru/" TargetMode="External"/><Relationship Id="rId_hyperlink_450" Type="http://schemas.openxmlformats.org/officeDocument/2006/relationships/hyperlink" Target="http://www.scat-technology.ru/" TargetMode="External"/><Relationship Id="rId_hyperlink_451" Type="http://schemas.openxmlformats.org/officeDocument/2006/relationships/hyperlink" Target="http://www.scat-technology.ru/" TargetMode="External"/><Relationship Id="rId_hyperlink_452" Type="http://schemas.openxmlformats.org/officeDocument/2006/relationships/hyperlink" Target="http://www.scat-technology.ru/" TargetMode="External"/><Relationship Id="rId_hyperlink_453" Type="http://schemas.openxmlformats.org/officeDocument/2006/relationships/hyperlink" Target="http://www.scat-technology.ru/" TargetMode="External"/><Relationship Id="rId_hyperlink_454" Type="http://schemas.openxmlformats.org/officeDocument/2006/relationships/hyperlink" Target="http://www.scat-technology.ru/" TargetMode="External"/><Relationship Id="rId_hyperlink_455" Type="http://schemas.openxmlformats.org/officeDocument/2006/relationships/hyperlink" Target="http://www.scat-technology.ru/" TargetMode="External"/><Relationship Id="rId_hyperlink_456" Type="http://schemas.openxmlformats.org/officeDocument/2006/relationships/hyperlink" Target="http://www.scat-technology.ru/" TargetMode="External"/><Relationship Id="rId_hyperlink_457" Type="http://schemas.openxmlformats.org/officeDocument/2006/relationships/hyperlink" Target="http://www.scat-technology.ru/" TargetMode="External"/><Relationship Id="rId_hyperlink_458" Type="http://schemas.openxmlformats.org/officeDocument/2006/relationships/hyperlink" Target="http://www.scat-technology.ru/" TargetMode="External"/><Relationship Id="rId_hyperlink_459" Type="http://schemas.openxmlformats.org/officeDocument/2006/relationships/hyperlink" Target="http://www.scat-technology.ru/" TargetMode="External"/><Relationship Id="rId_hyperlink_460" Type="http://schemas.openxmlformats.org/officeDocument/2006/relationships/hyperlink" Target="http://www.scat-technology.ru/" TargetMode="External"/><Relationship Id="rId_hyperlink_461" Type="http://schemas.openxmlformats.org/officeDocument/2006/relationships/hyperlink" Target="http://www.scat-technology.ru/" TargetMode="External"/><Relationship Id="rId_hyperlink_462" Type="http://schemas.openxmlformats.org/officeDocument/2006/relationships/hyperlink" Target="http://www.scat-technology.ru/" TargetMode="External"/><Relationship Id="rId_hyperlink_463" Type="http://schemas.openxmlformats.org/officeDocument/2006/relationships/hyperlink" Target="http://www.scat-technology.ru/" TargetMode="External"/><Relationship Id="rId_hyperlink_464" Type="http://schemas.openxmlformats.org/officeDocument/2006/relationships/hyperlink" Target="http://www.scat-technology.ru/" TargetMode="External"/><Relationship Id="rId_hyperlink_465" Type="http://schemas.openxmlformats.org/officeDocument/2006/relationships/hyperlink" Target="http://www.scat-technology.ru/" TargetMode="External"/><Relationship Id="rId_hyperlink_466" Type="http://schemas.openxmlformats.org/officeDocument/2006/relationships/hyperlink" Target="http://www.scat-technology.ru/" TargetMode="External"/><Relationship Id="rId_hyperlink_467" Type="http://schemas.openxmlformats.org/officeDocument/2006/relationships/hyperlink" Target="http://www.scat-technology.ru/" TargetMode="External"/><Relationship Id="rId_hyperlink_468" Type="http://schemas.openxmlformats.org/officeDocument/2006/relationships/hyperlink" Target="http://www.scat-technology.ru/" TargetMode="External"/><Relationship Id="rId_hyperlink_469" Type="http://schemas.openxmlformats.org/officeDocument/2006/relationships/hyperlink" Target="http://www.scat-technology.ru/" TargetMode="External"/><Relationship Id="rId_hyperlink_470" Type="http://schemas.openxmlformats.org/officeDocument/2006/relationships/hyperlink" Target="http://www.scat-technology.ru/" TargetMode="External"/><Relationship Id="rId_hyperlink_471" Type="http://schemas.openxmlformats.org/officeDocument/2006/relationships/hyperlink" Target="http://www.scat-technology.ru/" TargetMode="External"/><Relationship Id="rId_hyperlink_472" Type="http://schemas.openxmlformats.org/officeDocument/2006/relationships/hyperlink" Target="http://www.scat-technology.ru/" TargetMode="External"/><Relationship Id="rId_hyperlink_473" Type="http://schemas.openxmlformats.org/officeDocument/2006/relationships/hyperlink" Target="http://www.scat-technology.ru/" TargetMode="External"/><Relationship Id="rId_hyperlink_474" Type="http://schemas.openxmlformats.org/officeDocument/2006/relationships/hyperlink" Target="http://www.scat-technology.ru/" TargetMode="External"/><Relationship Id="rId_hyperlink_475" Type="http://schemas.openxmlformats.org/officeDocument/2006/relationships/hyperlink" Target="http://www.scat-technology.ru/" TargetMode="External"/><Relationship Id="rId_hyperlink_476" Type="http://schemas.openxmlformats.org/officeDocument/2006/relationships/hyperlink" Target="http://www.scat-technology.ru/" TargetMode="External"/><Relationship Id="rId_hyperlink_477" Type="http://schemas.openxmlformats.org/officeDocument/2006/relationships/hyperlink" Target="http://www.scat-technology.ru/" TargetMode="External"/><Relationship Id="rId_hyperlink_478" Type="http://schemas.openxmlformats.org/officeDocument/2006/relationships/hyperlink" Target="http://www.scat-technology.ru/" TargetMode="External"/><Relationship Id="rId_hyperlink_479" Type="http://schemas.openxmlformats.org/officeDocument/2006/relationships/hyperlink" Target="http://www.scat-technology.ru/" TargetMode="External"/><Relationship Id="rId_hyperlink_480" Type="http://schemas.openxmlformats.org/officeDocument/2006/relationships/hyperlink" Target="http://www.scat-technology.ru/" TargetMode="External"/><Relationship Id="rId_hyperlink_481" Type="http://schemas.openxmlformats.org/officeDocument/2006/relationships/hyperlink" Target="http://www.scat-technology.ru/" TargetMode="External"/><Relationship Id="rId_hyperlink_482" Type="http://schemas.openxmlformats.org/officeDocument/2006/relationships/hyperlink" Target="http://www.scat-technology.ru/" TargetMode="External"/><Relationship Id="rId_hyperlink_483" Type="http://schemas.openxmlformats.org/officeDocument/2006/relationships/hyperlink" Target="http://www.scat-technology.ru/" TargetMode="External"/><Relationship Id="rId_hyperlink_484" Type="http://schemas.openxmlformats.org/officeDocument/2006/relationships/hyperlink" Target="http://www.scat-technology.ru/" TargetMode="External"/><Relationship Id="rId_hyperlink_485" Type="http://schemas.openxmlformats.org/officeDocument/2006/relationships/hyperlink" Target="http://www.scat-technology.ru/" TargetMode="External"/><Relationship Id="rId_hyperlink_486" Type="http://schemas.openxmlformats.org/officeDocument/2006/relationships/hyperlink" Target="http://www.scat-technology.ru/" TargetMode="External"/><Relationship Id="rId_hyperlink_487" Type="http://schemas.openxmlformats.org/officeDocument/2006/relationships/hyperlink" Target="http://www.scat-technology.ru/" TargetMode="External"/><Relationship Id="rId_hyperlink_488" Type="http://schemas.openxmlformats.org/officeDocument/2006/relationships/hyperlink" Target="http://www.scat-technology.ru/" TargetMode="External"/><Relationship Id="rId_hyperlink_489" Type="http://schemas.openxmlformats.org/officeDocument/2006/relationships/hyperlink" Target="http://www.scat-technology.ru/" TargetMode="External"/><Relationship Id="rId_hyperlink_490" Type="http://schemas.openxmlformats.org/officeDocument/2006/relationships/hyperlink" Target="http://www.scat-technology.ru/" TargetMode="External"/><Relationship Id="rId_hyperlink_491" Type="http://schemas.openxmlformats.org/officeDocument/2006/relationships/hyperlink" Target="http://www.scat-technology.ru/" TargetMode="External"/><Relationship Id="rId_hyperlink_492" Type="http://schemas.openxmlformats.org/officeDocument/2006/relationships/hyperlink" Target="http://www.scat-technology.ru/" TargetMode="External"/><Relationship Id="rId_hyperlink_493" Type="http://schemas.openxmlformats.org/officeDocument/2006/relationships/hyperlink" Target="http://www.scat-technology.ru/" TargetMode="External"/><Relationship Id="rId_hyperlink_494" Type="http://schemas.openxmlformats.org/officeDocument/2006/relationships/hyperlink" Target="http://www.scat-technology.ru/" TargetMode="External"/><Relationship Id="rId_hyperlink_495" Type="http://schemas.openxmlformats.org/officeDocument/2006/relationships/hyperlink" Target="http://www.scat-technology.ru/" TargetMode="External"/><Relationship Id="rId_hyperlink_496" Type="http://schemas.openxmlformats.org/officeDocument/2006/relationships/hyperlink" Target="http://www.scat-technology.ru/" TargetMode="External"/><Relationship Id="rId_hyperlink_497" Type="http://schemas.openxmlformats.org/officeDocument/2006/relationships/hyperlink" Target="http://www.scat-technology.ru/" TargetMode="External"/><Relationship Id="rId_hyperlink_498" Type="http://schemas.openxmlformats.org/officeDocument/2006/relationships/hyperlink" Target="http://www.scat-technology.ru/" TargetMode="External"/><Relationship Id="rId_hyperlink_499" Type="http://schemas.openxmlformats.org/officeDocument/2006/relationships/hyperlink" Target="http://www.scat-technology.ru/" TargetMode="External"/><Relationship Id="rId_hyperlink_500" Type="http://schemas.openxmlformats.org/officeDocument/2006/relationships/hyperlink" Target="http://www.scat-technology.ru/" TargetMode="External"/><Relationship Id="rId_hyperlink_501" Type="http://schemas.openxmlformats.org/officeDocument/2006/relationships/hyperlink" Target="http://www.scat-technology.ru/" TargetMode="External"/><Relationship Id="rId_hyperlink_502" Type="http://schemas.openxmlformats.org/officeDocument/2006/relationships/hyperlink" Target="http://www.scat-technology.ru/" TargetMode="External"/><Relationship Id="rId_hyperlink_503" Type="http://schemas.openxmlformats.org/officeDocument/2006/relationships/hyperlink" Target="http://www.scat-technology.ru/" TargetMode="External"/><Relationship Id="rId_hyperlink_504" Type="http://schemas.openxmlformats.org/officeDocument/2006/relationships/hyperlink" Target="http://www.scat-technology.ru/" TargetMode="External"/><Relationship Id="rId_hyperlink_505" Type="http://schemas.openxmlformats.org/officeDocument/2006/relationships/hyperlink" Target="http://www.scat-technology.ru/" TargetMode="External"/><Relationship Id="rId_hyperlink_506" Type="http://schemas.openxmlformats.org/officeDocument/2006/relationships/hyperlink" Target="http://www.scat-technology.ru/" TargetMode="External"/><Relationship Id="rId_hyperlink_507" Type="http://schemas.openxmlformats.org/officeDocument/2006/relationships/hyperlink" Target="http://www.scat-technology.ru/" TargetMode="External"/><Relationship Id="rId_hyperlink_508" Type="http://schemas.openxmlformats.org/officeDocument/2006/relationships/hyperlink" Target="http://www.scat-technology.ru/" TargetMode="External"/><Relationship Id="rId_hyperlink_509" Type="http://schemas.openxmlformats.org/officeDocument/2006/relationships/hyperlink" Target="http://www.scat-technology.ru/" TargetMode="External"/><Relationship Id="rId_hyperlink_510" Type="http://schemas.openxmlformats.org/officeDocument/2006/relationships/hyperlink" Target="http://www.scat-technology.ru/" TargetMode="External"/><Relationship Id="rId_hyperlink_511" Type="http://schemas.openxmlformats.org/officeDocument/2006/relationships/hyperlink" Target="http://www.scat-technology.ru/" TargetMode="External"/><Relationship Id="rId_hyperlink_512" Type="http://schemas.openxmlformats.org/officeDocument/2006/relationships/hyperlink" Target="http://www.scat-technology.ru/" TargetMode="External"/><Relationship Id="rId_hyperlink_513" Type="http://schemas.openxmlformats.org/officeDocument/2006/relationships/hyperlink" Target="http://www.scat-technology.ru/" TargetMode="External"/><Relationship Id="rId_hyperlink_514" Type="http://schemas.openxmlformats.org/officeDocument/2006/relationships/hyperlink" Target="http://www.scat-technology.ru/" TargetMode="External"/><Relationship Id="rId_hyperlink_515" Type="http://schemas.openxmlformats.org/officeDocument/2006/relationships/hyperlink" Target="http://www.scat-technology.ru/" TargetMode="External"/><Relationship Id="rId_hyperlink_516" Type="http://schemas.openxmlformats.org/officeDocument/2006/relationships/hyperlink" Target="http://www.scat-technology.ru/" TargetMode="External"/><Relationship Id="rId_hyperlink_517" Type="http://schemas.openxmlformats.org/officeDocument/2006/relationships/hyperlink" Target="http://www.scat-technology.ru/" TargetMode="External"/><Relationship Id="rId_hyperlink_518" Type="http://schemas.openxmlformats.org/officeDocument/2006/relationships/hyperlink" Target="http://www.scat-technology.ru/" TargetMode="External"/><Relationship Id="rId_hyperlink_519" Type="http://schemas.openxmlformats.org/officeDocument/2006/relationships/hyperlink" Target="http://www.scat-technology.ru/" TargetMode="External"/><Relationship Id="rId_hyperlink_520" Type="http://schemas.openxmlformats.org/officeDocument/2006/relationships/hyperlink" Target="http://www.scat-technology.ru/" TargetMode="External"/><Relationship Id="rId_hyperlink_521" Type="http://schemas.openxmlformats.org/officeDocument/2006/relationships/hyperlink" Target="http://www.scat-technology.ru/" TargetMode="External"/><Relationship Id="rId_hyperlink_522" Type="http://schemas.openxmlformats.org/officeDocument/2006/relationships/hyperlink" Target="http://www.scat-technology.ru/" TargetMode="External"/><Relationship Id="rId_hyperlink_523" Type="http://schemas.openxmlformats.org/officeDocument/2006/relationships/hyperlink" Target="http://www.scat-technology.ru/" TargetMode="External"/><Relationship Id="rId_hyperlink_524" Type="http://schemas.openxmlformats.org/officeDocument/2006/relationships/hyperlink" Target="http://www.scat-technology.ru/" TargetMode="External"/><Relationship Id="rId_hyperlink_525" Type="http://schemas.openxmlformats.org/officeDocument/2006/relationships/hyperlink" Target="http://www.scat-technology.ru/" TargetMode="External"/><Relationship Id="rId_hyperlink_526" Type="http://schemas.openxmlformats.org/officeDocument/2006/relationships/hyperlink" Target="http://www.scat-technology.ru/" TargetMode="External"/><Relationship Id="rId_hyperlink_527" Type="http://schemas.openxmlformats.org/officeDocument/2006/relationships/hyperlink" Target="http://www.scat-technology.ru/" TargetMode="External"/><Relationship Id="rId_hyperlink_528" Type="http://schemas.openxmlformats.org/officeDocument/2006/relationships/hyperlink" Target="http://www.scat-technology.ru/" TargetMode="External"/><Relationship Id="rId_hyperlink_529" Type="http://schemas.openxmlformats.org/officeDocument/2006/relationships/hyperlink" Target="http://www.scat-technology.ru/" TargetMode="External"/><Relationship Id="rId_hyperlink_530" Type="http://schemas.openxmlformats.org/officeDocument/2006/relationships/hyperlink" Target="http://www.scat-technology.ru/" TargetMode="External"/><Relationship Id="rId_hyperlink_531" Type="http://schemas.openxmlformats.org/officeDocument/2006/relationships/hyperlink" Target="http://www.scat-technology.ru/" TargetMode="External"/><Relationship Id="rId_hyperlink_532" Type="http://schemas.openxmlformats.org/officeDocument/2006/relationships/hyperlink" Target="http://www.scat-technology.ru/" TargetMode="External"/><Relationship Id="rId_hyperlink_533" Type="http://schemas.openxmlformats.org/officeDocument/2006/relationships/hyperlink" Target="http://www.scat-technology.ru/" TargetMode="External"/><Relationship Id="rId_hyperlink_534" Type="http://schemas.openxmlformats.org/officeDocument/2006/relationships/hyperlink" Target="http://www.scat-technology.ru/" TargetMode="External"/><Relationship Id="rId_hyperlink_535" Type="http://schemas.openxmlformats.org/officeDocument/2006/relationships/hyperlink" Target="http://www.scat-technology.ru/" TargetMode="External"/><Relationship Id="rId_hyperlink_536" Type="http://schemas.openxmlformats.org/officeDocument/2006/relationships/hyperlink" Target="http://www.scat-technology.ru/" TargetMode="External"/><Relationship Id="rId_hyperlink_537" Type="http://schemas.openxmlformats.org/officeDocument/2006/relationships/hyperlink" Target="http://www.scat-technology.ru/" TargetMode="External"/><Relationship Id="rId_hyperlink_538" Type="http://schemas.openxmlformats.org/officeDocument/2006/relationships/hyperlink" Target="http://www.scat-technology.ru/" TargetMode="External"/><Relationship Id="rId_hyperlink_539" Type="http://schemas.openxmlformats.org/officeDocument/2006/relationships/hyperlink" Target="http://www.scat-technology.ru/" TargetMode="External"/><Relationship Id="rId_hyperlink_540" Type="http://schemas.openxmlformats.org/officeDocument/2006/relationships/hyperlink" Target="http://www.scat-technology.ru/" TargetMode="External"/><Relationship Id="rId_hyperlink_541" Type="http://schemas.openxmlformats.org/officeDocument/2006/relationships/hyperlink" Target="http://www.scat-technology.ru/" TargetMode="External"/><Relationship Id="rId_hyperlink_542" Type="http://schemas.openxmlformats.org/officeDocument/2006/relationships/hyperlink" Target="http://www.scat-technology.ru/" TargetMode="External"/><Relationship Id="rId_hyperlink_543" Type="http://schemas.openxmlformats.org/officeDocument/2006/relationships/hyperlink" Target="http://www.scat-technology.ru/" TargetMode="External"/><Relationship Id="rId_hyperlink_544" Type="http://schemas.openxmlformats.org/officeDocument/2006/relationships/hyperlink" Target="http://www.scat-technology.ru/" TargetMode="External"/><Relationship Id="rId_hyperlink_545" Type="http://schemas.openxmlformats.org/officeDocument/2006/relationships/hyperlink" Target="http://www.scat-technology.ru/" TargetMode="External"/><Relationship Id="rId_hyperlink_546" Type="http://schemas.openxmlformats.org/officeDocument/2006/relationships/hyperlink" Target="http://www.scat-technology.ru/" TargetMode="External"/><Relationship Id="rId_hyperlink_547" Type="http://schemas.openxmlformats.org/officeDocument/2006/relationships/hyperlink" Target="http://www.scat-technology.ru/" TargetMode="External"/><Relationship Id="rId_hyperlink_548" Type="http://schemas.openxmlformats.org/officeDocument/2006/relationships/hyperlink" Target="http://www.scat-technology.ru/" TargetMode="External"/><Relationship Id="rId_hyperlink_549" Type="http://schemas.openxmlformats.org/officeDocument/2006/relationships/hyperlink" Target="http://www.scat-technology.ru/" TargetMode="External"/><Relationship Id="rId_hyperlink_550" Type="http://schemas.openxmlformats.org/officeDocument/2006/relationships/hyperlink" Target="http://www.scat-technology.ru/" TargetMode="External"/><Relationship Id="rId_hyperlink_551" Type="http://schemas.openxmlformats.org/officeDocument/2006/relationships/hyperlink" Target="http://www.scat-technology.ru/" TargetMode="External"/><Relationship Id="rId_hyperlink_552" Type="http://schemas.openxmlformats.org/officeDocument/2006/relationships/hyperlink" Target="http://www.scat-technology.ru/" TargetMode="External"/><Relationship Id="rId_hyperlink_553" Type="http://schemas.openxmlformats.org/officeDocument/2006/relationships/hyperlink" Target="http://www.scat-technology.ru/" TargetMode="External"/><Relationship Id="rId_hyperlink_554" Type="http://schemas.openxmlformats.org/officeDocument/2006/relationships/hyperlink" Target="http://www.scat-technology.ru/" TargetMode="External"/><Relationship Id="rId_hyperlink_555" Type="http://schemas.openxmlformats.org/officeDocument/2006/relationships/hyperlink" Target="http://www.scat-technology.ru/" TargetMode="External"/><Relationship Id="rId_hyperlink_556" Type="http://schemas.openxmlformats.org/officeDocument/2006/relationships/hyperlink" Target="http://www.scat-technology.ru/" TargetMode="External"/><Relationship Id="rId_hyperlink_557" Type="http://schemas.openxmlformats.org/officeDocument/2006/relationships/hyperlink" Target="http://www.scat-technology.ru/" TargetMode="External"/><Relationship Id="rId_hyperlink_558" Type="http://schemas.openxmlformats.org/officeDocument/2006/relationships/hyperlink" Target="http://www.scat-technology.ru/" TargetMode="External"/><Relationship Id="rId_hyperlink_559" Type="http://schemas.openxmlformats.org/officeDocument/2006/relationships/hyperlink" Target="http://www.scat-technology.ru/" TargetMode="External"/><Relationship Id="rId_hyperlink_560" Type="http://schemas.openxmlformats.org/officeDocument/2006/relationships/hyperlink" Target="http://www.scat-technology.ru/" TargetMode="External"/><Relationship Id="rId_hyperlink_561" Type="http://schemas.openxmlformats.org/officeDocument/2006/relationships/hyperlink" Target="http://www.scat-technology.ru/" TargetMode="External"/><Relationship Id="rId_hyperlink_562" Type="http://schemas.openxmlformats.org/officeDocument/2006/relationships/hyperlink" Target="http://www.scat-technology.ru/" TargetMode="External"/><Relationship Id="rId_hyperlink_563" Type="http://schemas.openxmlformats.org/officeDocument/2006/relationships/hyperlink" Target="http://www.scat-technology.ru/" TargetMode="External"/><Relationship Id="rId_hyperlink_564" Type="http://schemas.openxmlformats.org/officeDocument/2006/relationships/hyperlink" Target="http://www.scat-technology.ru/" TargetMode="External"/><Relationship Id="rId_hyperlink_565" Type="http://schemas.openxmlformats.org/officeDocument/2006/relationships/hyperlink" Target="http://www.scat-technology.ru/" TargetMode="External"/><Relationship Id="rId_hyperlink_566" Type="http://schemas.openxmlformats.org/officeDocument/2006/relationships/hyperlink" Target="http://www.scat-technology.ru/" TargetMode="External"/><Relationship Id="rId_hyperlink_567" Type="http://schemas.openxmlformats.org/officeDocument/2006/relationships/hyperlink" Target="http://www.scat-technology.ru/" TargetMode="External"/><Relationship Id="rId_hyperlink_568" Type="http://schemas.openxmlformats.org/officeDocument/2006/relationships/hyperlink" Target="http://www.scat-technology.ru/" TargetMode="External"/><Relationship Id="rId_hyperlink_569" Type="http://schemas.openxmlformats.org/officeDocument/2006/relationships/hyperlink" Target="http://www.scat-technology.ru/" TargetMode="External"/><Relationship Id="rId_hyperlink_570" Type="http://schemas.openxmlformats.org/officeDocument/2006/relationships/hyperlink" Target="http://www.scat-technology.ru/" TargetMode="External"/><Relationship Id="rId_hyperlink_571" Type="http://schemas.openxmlformats.org/officeDocument/2006/relationships/hyperlink" Target="http://www.scat-technology.ru/" TargetMode="External"/><Relationship Id="rId_hyperlink_572" Type="http://schemas.openxmlformats.org/officeDocument/2006/relationships/hyperlink" Target="http://www.scat-technology.ru/" TargetMode="External"/><Relationship Id="rId_hyperlink_573" Type="http://schemas.openxmlformats.org/officeDocument/2006/relationships/hyperlink" Target="http://www.scat-technology.ru/" TargetMode="External"/><Relationship Id="rId_hyperlink_574" Type="http://schemas.openxmlformats.org/officeDocument/2006/relationships/hyperlink" Target="http://www.scat-technology.ru/" TargetMode="External"/><Relationship Id="rId_hyperlink_575" Type="http://schemas.openxmlformats.org/officeDocument/2006/relationships/hyperlink" Target="http://www.scat-technology.ru/" TargetMode="External"/><Relationship Id="rId_hyperlink_576" Type="http://schemas.openxmlformats.org/officeDocument/2006/relationships/hyperlink" Target="http://www.scat-technology.ru/" TargetMode="External"/><Relationship Id="rId_hyperlink_577" Type="http://schemas.openxmlformats.org/officeDocument/2006/relationships/hyperlink" Target="http://www.scat-technology.ru/" TargetMode="External"/><Relationship Id="rId_hyperlink_578" Type="http://schemas.openxmlformats.org/officeDocument/2006/relationships/hyperlink" Target="http://www.scat-technology.ru/" TargetMode="External"/><Relationship Id="rId_hyperlink_579" Type="http://schemas.openxmlformats.org/officeDocument/2006/relationships/hyperlink" Target="http://www.scat-technology.ru/" TargetMode="External"/><Relationship Id="rId_hyperlink_580" Type="http://schemas.openxmlformats.org/officeDocument/2006/relationships/hyperlink" Target="http://www.scat-technology.ru/" TargetMode="External"/><Relationship Id="rId_hyperlink_581" Type="http://schemas.openxmlformats.org/officeDocument/2006/relationships/hyperlink" Target="http://www.scat-technology.ru/" TargetMode="External"/><Relationship Id="rId_hyperlink_582" Type="http://schemas.openxmlformats.org/officeDocument/2006/relationships/hyperlink" Target="http://www.scat-technology.ru/" TargetMode="External"/><Relationship Id="rId_hyperlink_583" Type="http://schemas.openxmlformats.org/officeDocument/2006/relationships/hyperlink" Target="http://www.scat-technology.ru/" TargetMode="External"/><Relationship Id="rId_hyperlink_584" Type="http://schemas.openxmlformats.org/officeDocument/2006/relationships/hyperlink" Target="http://www.scat-technology.ru/" TargetMode="External"/><Relationship Id="rId_hyperlink_585" Type="http://schemas.openxmlformats.org/officeDocument/2006/relationships/hyperlink" Target="http://www.scat-technology.ru/" TargetMode="External"/><Relationship Id="rId_hyperlink_586" Type="http://schemas.openxmlformats.org/officeDocument/2006/relationships/hyperlink" Target="http://www.scat-technology.ru/" TargetMode="External"/><Relationship Id="rId_hyperlink_587" Type="http://schemas.openxmlformats.org/officeDocument/2006/relationships/hyperlink" Target="http://www.scat-technology.ru/" TargetMode="External"/><Relationship Id="rId_hyperlink_588" Type="http://schemas.openxmlformats.org/officeDocument/2006/relationships/hyperlink" Target="http://www.scat-technology.ru/" TargetMode="External"/><Relationship Id="rId_hyperlink_589" Type="http://schemas.openxmlformats.org/officeDocument/2006/relationships/hyperlink" Target="http://www.scat-technology.ru/" TargetMode="External"/><Relationship Id="rId_hyperlink_590" Type="http://schemas.openxmlformats.org/officeDocument/2006/relationships/hyperlink" Target="http://www.scat-technology.ru/" TargetMode="External"/><Relationship Id="rId_hyperlink_591" Type="http://schemas.openxmlformats.org/officeDocument/2006/relationships/hyperlink" Target="http://www.scat-technology.ru/" TargetMode="External"/><Relationship Id="rId_hyperlink_592" Type="http://schemas.openxmlformats.org/officeDocument/2006/relationships/hyperlink" Target="http://www.scat-technology.ru/" TargetMode="External"/><Relationship Id="rId_hyperlink_593" Type="http://schemas.openxmlformats.org/officeDocument/2006/relationships/hyperlink" Target="http://www.scat-technology.ru/" TargetMode="External"/><Relationship Id="rId_hyperlink_594" Type="http://schemas.openxmlformats.org/officeDocument/2006/relationships/hyperlink" Target="http://www.scat-technology.ru/" TargetMode="External"/><Relationship Id="rId_hyperlink_595" Type="http://schemas.openxmlformats.org/officeDocument/2006/relationships/hyperlink" Target="http://www.scat-technology.ru/" TargetMode="External"/><Relationship Id="rId_hyperlink_596" Type="http://schemas.openxmlformats.org/officeDocument/2006/relationships/hyperlink" Target="http://www.scat-technology.ru/" TargetMode="External"/><Relationship Id="rId_hyperlink_597" Type="http://schemas.openxmlformats.org/officeDocument/2006/relationships/hyperlink" Target="http://www.scat-technology.ru/" TargetMode="External"/><Relationship Id="rId_hyperlink_598" Type="http://schemas.openxmlformats.org/officeDocument/2006/relationships/hyperlink" Target="http://www.scat-technology.ru/" TargetMode="External"/><Relationship Id="rId_hyperlink_599" Type="http://schemas.openxmlformats.org/officeDocument/2006/relationships/hyperlink" Target="http://www.scat-technology.ru/" TargetMode="External"/><Relationship Id="rId_hyperlink_600" Type="http://schemas.openxmlformats.org/officeDocument/2006/relationships/hyperlink" Target="http://www.scat-technology.ru/" TargetMode="External"/><Relationship Id="rId_hyperlink_601" Type="http://schemas.openxmlformats.org/officeDocument/2006/relationships/hyperlink" Target="http://www.scat-technology.ru/" TargetMode="External"/><Relationship Id="rId_hyperlink_602" Type="http://schemas.openxmlformats.org/officeDocument/2006/relationships/hyperlink" Target="http://www.scat-technology.ru/" TargetMode="External"/><Relationship Id="rId_hyperlink_603" Type="http://schemas.openxmlformats.org/officeDocument/2006/relationships/hyperlink" Target="http://www.scat-technology.ru/" TargetMode="External"/><Relationship Id="rId_hyperlink_604" Type="http://schemas.openxmlformats.org/officeDocument/2006/relationships/hyperlink" Target="http://www.scat-technology.ru/" TargetMode="External"/><Relationship Id="rId_hyperlink_605" Type="http://schemas.openxmlformats.org/officeDocument/2006/relationships/hyperlink" Target="http://www.scat-technology.ru/" TargetMode="External"/><Relationship Id="rId_hyperlink_606" Type="http://schemas.openxmlformats.org/officeDocument/2006/relationships/hyperlink" Target="http://www.scat-technology.ru/" TargetMode="External"/><Relationship Id="rId_hyperlink_607" Type="http://schemas.openxmlformats.org/officeDocument/2006/relationships/hyperlink" Target="http://www.scat-technology.ru/" TargetMode="External"/><Relationship Id="rId_hyperlink_608" Type="http://schemas.openxmlformats.org/officeDocument/2006/relationships/hyperlink" Target="http://www.scat-technology.ru/" TargetMode="External"/><Relationship Id="rId_hyperlink_609" Type="http://schemas.openxmlformats.org/officeDocument/2006/relationships/hyperlink" Target="http://www.scat-technology.ru/" TargetMode="External"/><Relationship Id="rId_hyperlink_610" Type="http://schemas.openxmlformats.org/officeDocument/2006/relationships/hyperlink" Target="http://www.scat-technology.ru/" TargetMode="External"/><Relationship Id="rId_hyperlink_611" Type="http://schemas.openxmlformats.org/officeDocument/2006/relationships/hyperlink" Target="http://www.scat-technology.ru/" TargetMode="External"/><Relationship Id="rId_hyperlink_612" Type="http://schemas.openxmlformats.org/officeDocument/2006/relationships/hyperlink" Target="http://www.scat-technology.ru/" TargetMode="External"/><Relationship Id="rId_hyperlink_613" Type="http://schemas.openxmlformats.org/officeDocument/2006/relationships/hyperlink" Target="http://www.scat-technology.ru/" TargetMode="External"/><Relationship Id="rId_hyperlink_614" Type="http://schemas.openxmlformats.org/officeDocument/2006/relationships/hyperlink" Target="http://www.scat-technology.ru/" TargetMode="External"/><Relationship Id="rId_hyperlink_615" Type="http://schemas.openxmlformats.org/officeDocument/2006/relationships/hyperlink" Target="http://www.scat-technology.ru/" TargetMode="External"/><Relationship Id="rId_hyperlink_616" Type="http://schemas.openxmlformats.org/officeDocument/2006/relationships/hyperlink" Target="http://www.scat-technology.ru/" TargetMode="External"/><Relationship Id="rId_hyperlink_617" Type="http://schemas.openxmlformats.org/officeDocument/2006/relationships/hyperlink" Target="http://www.scat-technology.ru/" TargetMode="External"/><Relationship Id="rId_hyperlink_618" Type="http://schemas.openxmlformats.org/officeDocument/2006/relationships/hyperlink" Target="http://www.scat-technology.ru/" TargetMode="External"/><Relationship Id="rId_hyperlink_619" Type="http://schemas.openxmlformats.org/officeDocument/2006/relationships/hyperlink" Target="http://www.scat-technology.ru/" TargetMode="External"/><Relationship Id="rId_hyperlink_620" Type="http://schemas.openxmlformats.org/officeDocument/2006/relationships/hyperlink" Target="http://www.scat-technology.ru/" TargetMode="External"/><Relationship Id="rId_hyperlink_621" Type="http://schemas.openxmlformats.org/officeDocument/2006/relationships/hyperlink" Target="http://www.scat-technology.ru/" TargetMode="External"/><Relationship Id="rId_hyperlink_622" Type="http://schemas.openxmlformats.org/officeDocument/2006/relationships/hyperlink" Target="http://www.scat-technology.ru/" TargetMode="External"/><Relationship Id="rId_hyperlink_623" Type="http://schemas.openxmlformats.org/officeDocument/2006/relationships/hyperlink" Target="http://www.scat-technology.ru/" TargetMode="External"/><Relationship Id="rId_hyperlink_624" Type="http://schemas.openxmlformats.org/officeDocument/2006/relationships/hyperlink" Target="http://www.scat-technology.ru/" TargetMode="External"/><Relationship Id="rId_hyperlink_625" Type="http://schemas.openxmlformats.org/officeDocument/2006/relationships/hyperlink" Target="http://www.scat-technology.ru/" TargetMode="External"/><Relationship Id="rId_hyperlink_626" Type="http://schemas.openxmlformats.org/officeDocument/2006/relationships/hyperlink" Target="http://www.scat-technology.ru/" TargetMode="External"/><Relationship Id="rId_hyperlink_627" Type="http://schemas.openxmlformats.org/officeDocument/2006/relationships/hyperlink" Target="http://www.scat-technology.ru/" TargetMode="External"/><Relationship Id="rId_hyperlink_628" Type="http://schemas.openxmlformats.org/officeDocument/2006/relationships/hyperlink" Target="http://www.scat-technology.ru/" TargetMode="External"/><Relationship Id="rId_hyperlink_629" Type="http://schemas.openxmlformats.org/officeDocument/2006/relationships/hyperlink" Target="http://www.scat-technology.ru/" TargetMode="External"/><Relationship Id="rId_hyperlink_630" Type="http://schemas.openxmlformats.org/officeDocument/2006/relationships/hyperlink" Target="http://www.scat-technology.ru/" TargetMode="External"/><Relationship Id="rId_hyperlink_631" Type="http://schemas.openxmlformats.org/officeDocument/2006/relationships/hyperlink" Target="http://www.scat-technology.ru/" TargetMode="External"/><Relationship Id="rId_hyperlink_632" Type="http://schemas.openxmlformats.org/officeDocument/2006/relationships/hyperlink" Target="http://www.scat-technology.ru/" TargetMode="External"/><Relationship Id="rId_hyperlink_633" Type="http://schemas.openxmlformats.org/officeDocument/2006/relationships/hyperlink" Target="http://www.scat-technology.ru/" TargetMode="External"/><Relationship Id="rId_hyperlink_634" Type="http://schemas.openxmlformats.org/officeDocument/2006/relationships/hyperlink" Target="http://www.scat-technology.ru/" TargetMode="External"/><Relationship Id="rId_hyperlink_635" Type="http://schemas.openxmlformats.org/officeDocument/2006/relationships/hyperlink" Target="http://www.scat-technology.ru/" TargetMode="External"/><Relationship Id="rId_hyperlink_636" Type="http://schemas.openxmlformats.org/officeDocument/2006/relationships/hyperlink" Target="http://www.scat-technology.ru/" TargetMode="External"/><Relationship Id="rId_hyperlink_637" Type="http://schemas.openxmlformats.org/officeDocument/2006/relationships/hyperlink" Target="http://www.scat-technology.ru/" TargetMode="External"/><Relationship Id="rId_hyperlink_638" Type="http://schemas.openxmlformats.org/officeDocument/2006/relationships/hyperlink" Target="http://www.scat-technology.ru/" TargetMode="External"/><Relationship Id="rId_hyperlink_639" Type="http://schemas.openxmlformats.org/officeDocument/2006/relationships/hyperlink" Target="http://www.scat-technology.ru/" TargetMode="External"/><Relationship Id="rId_hyperlink_640" Type="http://schemas.openxmlformats.org/officeDocument/2006/relationships/hyperlink" Target="http://www.scat-technology.ru/" TargetMode="External"/><Relationship Id="rId_hyperlink_641" Type="http://schemas.openxmlformats.org/officeDocument/2006/relationships/hyperlink" Target="http://www.scat-technology.ru/" TargetMode="External"/><Relationship Id="rId_hyperlink_642" Type="http://schemas.openxmlformats.org/officeDocument/2006/relationships/hyperlink" Target="http://www.scat-technology.ru/" TargetMode="External"/><Relationship Id="rId_hyperlink_643" Type="http://schemas.openxmlformats.org/officeDocument/2006/relationships/hyperlink" Target="http://www.scat-technology.ru/" TargetMode="External"/><Relationship Id="rId_hyperlink_644" Type="http://schemas.openxmlformats.org/officeDocument/2006/relationships/hyperlink" Target="http://www.scat-technology.ru/" TargetMode="External"/><Relationship Id="rId_hyperlink_645" Type="http://schemas.openxmlformats.org/officeDocument/2006/relationships/hyperlink" Target="http://www.scat-technology.ru/" TargetMode="External"/><Relationship Id="rId_hyperlink_646" Type="http://schemas.openxmlformats.org/officeDocument/2006/relationships/hyperlink" Target="http://www.scat-technology.ru/" TargetMode="External"/><Relationship Id="rId_hyperlink_647" Type="http://schemas.openxmlformats.org/officeDocument/2006/relationships/hyperlink" Target="http://www.scat-technology.ru/" TargetMode="External"/><Relationship Id="rId_hyperlink_648" Type="http://schemas.openxmlformats.org/officeDocument/2006/relationships/hyperlink" Target="http://www.scat-technology.ru/" TargetMode="External"/><Relationship Id="rId_hyperlink_649" Type="http://schemas.openxmlformats.org/officeDocument/2006/relationships/hyperlink" Target="http://www.scat-technology.ru/" TargetMode="External"/><Relationship Id="rId_hyperlink_650" Type="http://schemas.openxmlformats.org/officeDocument/2006/relationships/hyperlink" Target="http://www.scat-technology.ru/" TargetMode="External"/><Relationship Id="rId_hyperlink_651" Type="http://schemas.openxmlformats.org/officeDocument/2006/relationships/hyperlink" Target="http://www.scat-technology.ru/" TargetMode="External"/><Relationship Id="rId_hyperlink_652" Type="http://schemas.openxmlformats.org/officeDocument/2006/relationships/hyperlink" Target="http://www.scat-technology.ru/" TargetMode="External"/><Relationship Id="rId_hyperlink_653" Type="http://schemas.openxmlformats.org/officeDocument/2006/relationships/hyperlink" Target="http://www.scat-technology.ru/" TargetMode="External"/><Relationship Id="rId_hyperlink_654" Type="http://schemas.openxmlformats.org/officeDocument/2006/relationships/hyperlink" Target="http://www.scat-technology.ru/" TargetMode="External"/><Relationship Id="rId_hyperlink_655" Type="http://schemas.openxmlformats.org/officeDocument/2006/relationships/hyperlink" Target="http://www.scat-technology.ru/" TargetMode="External"/><Relationship Id="rId_hyperlink_656" Type="http://schemas.openxmlformats.org/officeDocument/2006/relationships/hyperlink" Target="http://www.scat-technology.ru/" TargetMode="External"/><Relationship Id="rId_hyperlink_657" Type="http://schemas.openxmlformats.org/officeDocument/2006/relationships/hyperlink" Target="http://www.scat-technology.ru/" TargetMode="External"/><Relationship Id="rId_hyperlink_658" Type="http://schemas.openxmlformats.org/officeDocument/2006/relationships/hyperlink" Target="http://www.scat-technology.ru/" TargetMode="External"/><Relationship Id="rId_hyperlink_659" Type="http://schemas.openxmlformats.org/officeDocument/2006/relationships/hyperlink" Target="http://www.scat-technology.ru/" TargetMode="External"/><Relationship Id="rId_hyperlink_660" Type="http://schemas.openxmlformats.org/officeDocument/2006/relationships/hyperlink" Target="http://www.scat-technology.ru/" TargetMode="External"/><Relationship Id="rId_hyperlink_661" Type="http://schemas.openxmlformats.org/officeDocument/2006/relationships/hyperlink" Target="http://www.scat-technology.ru/" TargetMode="External"/><Relationship Id="rId_hyperlink_662" Type="http://schemas.openxmlformats.org/officeDocument/2006/relationships/hyperlink" Target="http://www.scat-technology.ru/" TargetMode="External"/><Relationship Id="rId_hyperlink_663" Type="http://schemas.openxmlformats.org/officeDocument/2006/relationships/hyperlink" Target="http://www.scat-technology.ru/" TargetMode="External"/><Relationship Id="rId_hyperlink_664" Type="http://schemas.openxmlformats.org/officeDocument/2006/relationships/hyperlink" Target="http://www.scat-technology.ru/" TargetMode="External"/><Relationship Id="rId_hyperlink_665" Type="http://schemas.openxmlformats.org/officeDocument/2006/relationships/hyperlink" Target="http://www.scat-technology.ru/" TargetMode="External"/><Relationship Id="rId_hyperlink_666" Type="http://schemas.openxmlformats.org/officeDocument/2006/relationships/hyperlink" Target="http://www.scat-technology.ru/" TargetMode="External"/><Relationship Id="rId_hyperlink_667" Type="http://schemas.openxmlformats.org/officeDocument/2006/relationships/hyperlink" Target="http://www.scat-technology.ru/" TargetMode="External"/><Relationship Id="rId_hyperlink_668" Type="http://schemas.openxmlformats.org/officeDocument/2006/relationships/hyperlink" Target="http://www.scat-technology.ru/" TargetMode="External"/><Relationship Id="rId_hyperlink_669" Type="http://schemas.openxmlformats.org/officeDocument/2006/relationships/hyperlink" Target="http://www.scat-technology.ru/" TargetMode="External"/><Relationship Id="rId_hyperlink_670" Type="http://schemas.openxmlformats.org/officeDocument/2006/relationships/hyperlink" Target="http://www.scat-technology.ru/" TargetMode="External"/><Relationship Id="rId_hyperlink_671" Type="http://schemas.openxmlformats.org/officeDocument/2006/relationships/hyperlink" Target="http://www.scat-technology.ru/" TargetMode="External"/><Relationship Id="rId_hyperlink_672" Type="http://schemas.openxmlformats.org/officeDocument/2006/relationships/hyperlink" Target="http://www.scat-technology.ru/" TargetMode="External"/><Relationship Id="rId_hyperlink_673" Type="http://schemas.openxmlformats.org/officeDocument/2006/relationships/hyperlink" Target="http://www.scat-technology.ru/" TargetMode="External"/><Relationship Id="rId_hyperlink_674" Type="http://schemas.openxmlformats.org/officeDocument/2006/relationships/hyperlink" Target="http://www.scat-technology.ru/" TargetMode="External"/><Relationship Id="rId_hyperlink_675" Type="http://schemas.openxmlformats.org/officeDocument/2006/relationships/hyperlink" Target="http://www.scat-technology.ru/" TargetMode="External"/><Relationship Id="rId_hyperlink_676" Type="http://schemas.openxmlformats.org/officeDocument/2006/relationships/hyperlink" Target="http://www.scat-technology.ru/" TargetMode="External"/><Relationship Id="rId_hyperlink_677" Type="http://schemas.openxmlformats.org/officeDocument/2006/relationships/hyperlink" Target="http://www.scat-technology.ru/" TargetMode="External"/><Relationship Id="rId_hyperlink_678" Type="http://schemas.openxmlformats.org/officeDocument/2006/relationships/hyperlink" Target="http://www.scat-technology.ru/" TargetMode="External"/><Relationship Id="rId_hyperlink_679" Type="http://schemas.openxmlformats.org/officeDocument/2006/relationships/hyperlink" Target="http://www.scat-technology.ru/" TargetMode="External"/><Relationship Id="rId_hyperlink_680" Type="http://schemas.openxmlformats.org/officeDocument/2006/relationships/hyperlink" Target="http://www.scat-technology.ru/" TargetMode="External"/><Relationship Id="rId_hyperlink_681" Type="http://schemas.openxmlformats.org/officeDocument/2006/relationships/hyperlink" Target="http://www.scat-technology.ru/" TargetMode="External"/><Relationship Id="rId_hyperlink_682" Type="http://schemas.openxmlformats.org/officeDocument/2006/relationships/hyperlink" Target="http://www.scat-technology.ru/" TargetMode="External"/><Relationship Id="rId_hyperlink_683" Type="http://schemas.openxmlformats.org/officeDocument/2006/relationships/hyperlink" Target="http://www.scat-technology.ru/" TargetMode="External"/><Relationship Id="rId_hyperlink_684" Type="http://schemas.openxmlformats.org/officeDocument/2006/relationships/hyperlink" Target="http://www.scat-technology.ru/" TargetMode="External"/><Relationship Id="rId_hyperlink_685" Type="http://schemas.openxmlformats.org/officeDocument/2006/relationships/hyperlink" Target="http://www.scat-technology.ru/" TargetMode="External"/><Relationship Id="rId_hyperlink_686" Type="http://schemas.openxmlformats.org/officeDocument/2006/relationships/hyperlink" Target="http://www.scat-technology.ru/" TargetMode="External"/><Relationship Id="rId_hyperlink_687" Type="http://schemas.openxmlformats.org/officeDocument/2006/relationships/hyperlink" Target="http://www.scat-technology.ru/" TargetMode="External"/><Relationship Id="rId_hyperlink_688" Type="http://schemas.openxmlformats.org/officeDocument/2006/relationships/hyperlink" Target="http://www.scat-technology.ru/" TargetMode="External"/><Relationship Id="rId_hyperlink_689" Type="http://schemas.openxmlformats.org/officeDocument/2006/relationships/hyperlink" Target="http://www.scat-technology.ru/" TargetMode="External"/><Relationship Id="rId_hyperlink_690" Type="http://schemas.openxmlformats.org/officeDocument/2006/relationships/hyperlink" Target="http://www.scat-technology.ru/" TargetMode="External"/><Relationship Id="rId_hyperlink_691" Type="http://schemas.openxmlformats.org/officeDocument/2006/relationships/hyperlink" Target="http://www.scat-technology.ru/" TargetMode="External"/><Relationship Id="rId_hyperlink_692" Type="http://schemas.openxmlformats.org/officeDocument/2006/relationships/hyperlink" Target="http://www.scat-technology.ru/" TargetMode="External"/><Relationship Id="rId_hyperlink_693" Type="http://schemas.openxmlformats.org/officeDocument/2006/relationships/hyperlink" Target="http://www.scat-technology.ru/" TargetMode="External"/><Relationship Id="rId_hyperlink_694" Type="http://schemas.openxmlformats.org/officeDocument/2006/relationships/hyperlink" Target="http://www.scat-technology.ru/" TargetMode="External"/><Relationship Id="rId_hyperlink_695" Type="http://schemas.openxmlformats.org/officeDocument/2006/relationships/hyperlink" Target="http://www.scat-technology.ru/" TargetMode="External"/><Relationship Id="rId_hyperlink_696" Type="http://schemas.openxmlformats.org/officeDocument/2006/relationships/hyperlink" Target="http://www.scat-technology.ru/" TargetMode="External"/><Relationship Id="rId_hyperlink_697" Type="http://schemas.openxmlformats.org/officeDocument/2006/relationships/hyperlink" Target="http://www.scat-technology.ru/" TargetMode="External"/><Relationship Id="rId_hyperlink_698" Type="http://schemas.openxmlformats.org/officeDocument/2006/relationships/hyperlink" Target="http://www.scat-technology.ru/" TargetMode="External"/><Relationship Id="rId_hyperlink_699" Type="http://schemas.openxmlformats.org/officeDocument/2006/relationships/hyperlink" Target="http://www.scat-technology.ru/" TargetMode="External"/><Relationship Id="rId_hyperlink_700" Type="http://schemas.openxmlformats.org/officeDocument/2006/relationships/hyperlink" Target="http://www.scat-technology.ru/" TargetMode="External"/><Relationship Id="rId_hyperlink_701" Type="http://schemas.openxmlformats.org/officeDocument/2006/relationships/hyperlink" Target="http://www.scat-technology.ru/" TargetMode="External"/><Relationship Id="rId_hyperlink_702" Type="http://schemas.openxmlformats.org/officeDocument/2006/relationships/hyperlink" Target="http://www.scat-technology.ru/" TargetMode="External"/><Relationship Id="rId_hyperlink_703" Type="http://schemas.openxmlformats.org/officeDocument/2006/relationships/hyperlink" Target="http://www.scat-technology.ru/" TargetMode="External"/><Relationship Id="rId_hyperlink_704" Type="http://schemas.openxmlformats.org/officeDocument/2006/relationships/hyperlink" Target="http://www.scat-technology.ru/" TargetMode="External"/><Relationship Id="rId_hyperlink_705" Type="http://schemas.openxmlformats.org/officeDocument/2006/relationships/hyperlink" Target="http://www.scat-technology.ru/" TargetMode="External"/><Relationship Id="rId_hyperlink_706" Type="http://schemas.openxmlformats.org/officeDocument/2006/relationships/hyperlink" Target="http://www.scat-technology.ru/" TargetMode="External"/><Relationship Id="rId_hyperlink_707" Type="http://schemas.openxmlformats.org/officeDocument/2006/relationships/hyperlink" Target="http://www.scat-technology.ru/" TargetMode="External"/><Relationship Id="rId_hyperlink_708" Type="http://schemas.openxmlformats.org/officeDocument/2006/relationships/hyperlink" Target="http://www.scat-technology.ru/" TargetMode="External"/><Relationship Id="rId_hyperlink_709" Type="http://schemas.openxmlformats.org/officeDocument/2006/relationships/hyperlink" Target="http://www.scat-technology.ru/" TargetMode="External"/><Relationship Id="rId_hyperlink_710" Type="http://schemas.openxmlformats.org/officeDocument/2006/relationships/hyperlink" Target="http://www.scat-technology.ru/" TargetMode="External"/><Relationship Id="rId_hyperlink_711" Type="http://schemas.openxmlformats.org/officeDocument/2006/relationships/hyperlink" Target="http://www.scat-technology.ru/" TargetMode="External"/><Relationship Id="rId_hyperlink_712" Type="http://schemas.openxmlformats.org/officeDocument/2006/relationships/hyperlink" Target="http://www.scat-technology.ru/" TargetMode="External"/><Relationship Id="rId_hyperlink_713" Type="http://schemas.openxmlformats.org/officeDocument/2006/relationships/hyperlink" Target="http://www.scat-technology.ru/" TargetMode="External"/><Relationship Id="rId_hyperlink_714" Type="http://schemas.openxmlformats.org/officeDocument/2006/relationships/hyperlink" Target="http://www.scat-technology.ru/" TargetMode="External"/><Relationship Id="rId_hyperlink_715" Type="http://schemas.openxmlformats.org/officeDocument/2006/relationships/hyperlink" Target="http://www.scat-technology.ru/" TargetMode="External"/><Relationship Id="rId_hyperlink_716" Type="http://schemas.openxmlformats.org/officeDocument/2006/relationships/hyperlink" Target="http://www.scat-technology.ru/" TargetMode="External"/><Relationship Id="rId_hyperlink_717" Type="http://schemas.openxmlformats.org/officeDocument/2006/relationships/hyperlink" Target="http://www.scat-technology.ru/" TargetMode="External"/><Relationship Id="rId_hyperlink_718" Type="http://schemas.openxmlformats.org/officeDocument/2006/relationships/hyperlink" Target="http://www.scat-technology.ru/" TargetMode="External"/><Relationship Id="rId_hyperlink_719" Type="http://schemas.openxmlformats.org/officeDocument/2006/relationships/hyperlink" Target="http://www.scat-technology.ru/" TargetMode="External"/><Relationship Id="rId_hyperlink_720" Type="http://schemas.openxmlformats.org/officeDocument/2006/relationships/hyperlink" Target="http://www.scat-technology.ru/" TargetMode="External"/><Relationship Id="rId_hyperlink_721" Type="http://schemas.openxmlformats.org/officeDocument/2006/relationships/hyperlink" Target="http://www.scat-technology.ru/" TargetMode="External"/><Relationship Id="rId_hyperlink_722" Type="http://schemas.openxmlformats.org/officeDocument/2006/relationships/hyperlink" Target="http://www.scat-technology.ru/" TargetMode="External"/><Relationship Id="rId_hyperlink_723" Type="http://schemas.openxmlformats.org/officeDocument/2006/relationships/hyperlink" Target="http://www.scat-technology.ru/" TargetMode="External"/><Relationship Id="rId_hyperlink_724" Type="http://schemas.openxmlformats.org/officeDocument/2006/relationships/hyperlink" Target="http://www.scat-technology.ru/" TargetMode="External"/><Relationship Id="rId_hyperlink_725" Type="http://schemas.openxmlformats.org/officeDocument/2006/relationships/hyperlink" Target="http://www.scat-technology.ru/" TargetMode="External"/><Relationship Id="rId_hyperlink_726" Type="http://schemas.openxmlformats.org/officeDocument/2006/relationships/hyperlink" Target="http://www.scat-technology.ru/" TargetMode="External"/><Relationship Id="rId_hyperlink_727" Type="http://schemas.openxmlformats.org/officeDocument/2006/relationships/hyperlink" Target="http://www.scat-technology.ru/" TargetMode="External"/><Relationship Id="rId_hyperlink_728" Type="http://schemas.openxmlformats.org/officeDocument/2006/relationships/hyperlink" Target="http://www.scat-technology.ru/" TargetMode="External"/><Relationship Id="rId_hyperlink_729" Type="http://schemas.openxmlformats.org/officeDocument/2006/relationships/hyperlink" Target="http://www.scat-technology.ru/" TargetMode="External"/><Relationship Id="rId_hyperlink_730" Type="http://schemas.openxmlformats.org/officeDocument/2006/relationships/hyperlink" Target="http://www.scat-technology.ru/" TargetMode="External"/><Relationship Id="rId_hyperlink_731" Type="http://schemas.openxmlformats.org/officeDocument/2006/relationships/hyperlink" Target="http://www.scat-technology.ru/" TargetMode="External"/><Relationship Id="rId_hyperlink_732" Type="http://schemas.openxmlformats.org/officeDocument/2006/relationships/hyperlink" Target="http://www.scat-technology.ru/" TargetMode="External"/><Relationship Id="rId_hyperlink_733" Type="http://schemas.openxmlformats.org/officeDocument/2006/relationships/hyperlink" Target="http://www.scat-technology.ru/" TargetMode="External"/><Relationship Id="rId_hyperlink_734" Type="http://schemas.openxmlformats.org/officeDocument/2006/relationships/hyperlink" Target="http://www.scat-technology.ru/" TargetMode="External"/><Relationship Id="rId_hyperlink_735" Type="http://schemas.openxmlformats.org/officeDocument/2006/relationships/hyperlink" Target="http://www.scat-technology.ru/" TargetMode="External"/><Relationship Id="rId_hyperlink_736" Type="http://schemas.openxmlformats.org/officeDocument/2006/relationships/hyperlink" Target="http://www.scat-technology.ru/" TargetMode="External"/><Relationship Id="rId_hyperlink_737" Type="http://schemas.openxmlformats.org/officeDocument/2006/relationships/hyperlink" Target="http://www.scat-technology.ru/" TargetMode="External"/><Relationship Id="rId_hyperlink_738" Type="http://schemas.openxmlformats.org/officeDocument/2006/relationships/hyperlink" Target="http://www.scat-technology.ru/" TargetMode="External"/><Relationship Id="rId_hyperlink_739" Type="http://schemas.openxmlformats.org/officeDocument/2006/relationships/hyperlink" Target="http://www.scat-technology.ru/" TargetMode="External"/><Relationship Id="rId_hyperlink_740" Type="http://schemas.openxmlformats.org/officeDocument/2006/relationships/hyperlink" Target="http://www.scat-technology.ru/" TargetMode="External"/><Relationship Id="rId_hyperlink_741" Type="http://schemas.openxmlformats.org/officeDocument/2006/relationships/hyperlink" Target="http://www.scat-technology.ru/" TargetMode="External"/><Relationship Id="rId_hyperlink_742" Type="http://schemas.openxmlformats.org/officeDocument/2006/relationships/hyperlink" Target="http://www.scat-technology.ru/" TargetMode="External"/><Relationship Id="rId_hyperlink_743" Type="http://schemas.openxmlformats.org/officeDocument/2006/relationships/hyperlink" Target="http://www.scat-technology.ru/" TargetMode="External"/><Relationship Id="rId_hyperlink_744" Type="http://schemas.openxmlformats.org/officeDocument/2006/relationships/hyperlink" Target="http://www.scat-technology.ru/" TargetMode="External"/><Relationship Id="rId_hyperlink_745" Type="http://schemas.openxmlformats.org/officeDocument/2006/relationships/hyperlink" Target="http://www.scat-technology.ru/" TargetMode="External"/><Relationship Id="rId_hyperlink_746" Type="http://schemas.openxmlformats.org/officeDocument/2006/relationships/hyperlink" Target="http://www.scat-technology.ru/" TargetMode="External"/><Relationship Id="rId_hyperlink_747" Type="http://schemas.openxmlformats.org/officeDocument/2006/relationships/hyperlink" Target="http://www.scat-technology.ru/" TargetMode="External"/><Relationship Id="rId_hyperlink_748" Type="http://schemas.openxmlformats.org/officeDocument/2006/relationships/hyperlink" Target="http://www.scat-technology.ru/" TargetMode="External"/><Relationship Id="rId_hyperlink_749" Type="http://schemas.openxmlformats.org/officeDocument/2006/relationships/hyperlink" Target="http://www.scat-technology.ru/" TargetMode="External"/><Relationship Id="rId_hyperlink_750" Type="http://schemas.openxmlformats.org/officeDocument/2006/relationships/hyperlink" Target="http://www.scat-technology.ru/" TargetMode="External"/><Relationship Id="rId_hyperlink_751" Type="http://schemas.openxmlformats.org/officeDocument/2006/relationships/hyperlink" Target="http://www.scat-technology.ru/" TargetMode="External"/><Relationship Id="rId_hyperlink_752" Type="http://schemas.openxmlformats.org/officeDocument/2006/relationships/hyperlink" Target="http://www.scat-technology.ru/" TargetMode="External"/><Relationship Id="rId_hyperlink_753" Type="http://schemas.openxmlformats.org/officeDocument/2006/relationships/hyperlink" Target="http://www.scat-technology.ru/" TargetMode="External"/><Relationship Id="rId_hyperlink_754" Type="http://schemas.openxmlformats.org/officeDocument/2006/relationships/hyperlink" Target="http://www.scat-technology.ru/" TargetMode="External"/><Relationship Id="rId_hyperlink_755" Type="http://schemas.openxmlformats.org/officeDocument/2006/relationships/hyperlink" Target="http://www.scat-technology.ru/" TargetMode="External"/><Relationship Id="rId_hyperlink_756" Type="http://schemas.openxmlformats.org/officeDocument/2006/relationships/hyperlink" Target="http://www.scat-technology.ru/" TargetMode="External"/><Relationship Id="rId_hyperlink_757" Type="http://schemas.openxmlformats.org/officeDocument/2006/relationships/hyperlink" Target="http://www.scat-technology.ru/" TargetMode="External"/><Relationship Id="rId_hyperlink_758" Type="http://schemas.openxmlformats.org/officeDocument/2006/relationships/hyperlink" Target="http://www.scat-technology.ru/" TargetMode="External"/><Relationship Id="rId_hyperlink_759" Type="http://schemas.openxmlformats.org/officeDocument/2006/relationships/hyperlink" Target="http://www.scat-technology.ru/" TargetMode="External"/><Relationship Id="rId_hyperlink_760" Type="http://schemas.openxmlformats.org/officeDocument/2006/relationships/hyperlink" Target="http://www.scat-technology.ru/" TargetMode="External"/><Relationship Id="rId_hyperlink_761" Type="http://schemas.openxmlformats.org/officeDocument/2006/relationships/hyperlink" Target="http://www.scat-technology.ru/" TargetMode="External"/><Relationship Id="rId_hyperlink_762" Type="http://schemas.openxmlformats.org/officeDocument/2006/relationships/hyperlink" Target="http://www.scat-technology.ru/" TargetMode="External"/><Relationship Id="rId_hyperlink_763" Type="http://schemas.openxmlformats.org/officeDocument/2006/relationships/hyperlink" Target="http://www.scat-technology.ru/" TargetMode="External"/><Relationship Id="rId_hyperlink_764" Type="http://schemas.openxmlformats.org/officeDocument/2006/relationships/hyperlink" Target="http://www.scat-technology.ru/" TargetMode="External"/><Relationship Id="rId_hyperlink_765" Type="http://schemas.openxmlformats.org/officeDocument/2006/relationships/hyperlink" Target="http://www.scat-technology.ru/" TargetMode="External"/><Relationship Id="rId_hyperlink_766" Type="http://schemas.openxmlformats.org/officeDocument/2006/relationships/hyperlink" Target="http://www.scat-technology.ru/" TargetMode="External"/><Relationship Id="rId_hyperlink_767" Type="http://schemas.openxmlformats.org/officeDocument/2006/relationships/hyperlink" Target="http://www.scat-technology.ru/" TargetMode="External"/><Relationship Id="rId_hyperlink_768" Type="http://schemas.openxmlformats.org/officeDocument/2006/relationships/hyperlink" Target="http://www.scat-technology.ru/" TargetMode="External"/><Relationship Id="rId_hyperlink_769" Type="http://schemas.openxmlformats.org/officeDocument/2006/relationships/hyperlink" Target="http://www.scat-technology.ru/" TargetMode="External"/><Relationship Id="rId_hyperlink_770" Type="http://schemas.openxmlformats.org/officeDocument/2006/relationships/hyperlink" Target="http://www.scat-technology.ru/" TargetMode="External"/><Relationship Id="rId_hyperlink_771" Type="http://schemas.openxmlformats.org/officeDocument/2006/relationships/hyperlink" Target="http://www.scat-technology.ru/" TargetMode="External"/><Relationship Id="rId_hyperlink_772" Type="http://schemas.openxmlformats.org/officeDocument/2006/relationships/hyperlink" Target="http://www.scat-technology.ru/" TargetMode="External"/><Relationship Id="rId_hyperlink_773" Type="http://schemas.openxmlformats.org/officeDocument/2006/relationships/hyperlink" Target="http://www.scat-technology.ru/" TargetMode="External"/><Relationship Id="rId_hyperlink_774" Type="http://schemas.openxmlformats.org/officeDocument/2006/relationships/hyperlink" Target="http://www.scat-technology.ru/" TargetMode="External"/><Relationship Id="rId_hyperlink_775" Type="http://schemas.openxmlformats.org/officeDocument/2006/relationships/hyperlink" Target="http://www.scat-technology.ru/" TargetMode="External"/><Relationship Id="rId_hyperlink_776" Type="http://schemas.openxmlformats.org/officeDocument/2006/relationships/hyperlink" Target="http://www.scat-technology.ru/" TargetMode="External"/><Relationship Id="rId_hyperlink_777" Type="http://schemas.openxmlformats.org/officeDocument/2006/relationships/hyperlink" Target="http://www.scat-technology.ru/" TargetMode="External"/><Relationship Id="rId_hyperlink_778" Type="http://schemas.openxmlformats.org/officeDocument/2006/relationships/hyperlink" Target="http://www.scat-technology.ru/" TargetMode="External"/><Relationship Id="rId_hyperlink_779" Type="http://schemas.openxmlformats.org/officeDocument/2006/relationships/hyperlink" Target="http://www.scat-technology.ru/" TargetMode="External"/><Relationship Id="rId_hyperlink_780" Type="http://schemas.openxmlformats.org/officeDocument/2006/relationships/hyperlink" Target="http://www.scat-technology.ru/" TargetMode="External"/><Relationship Id="rId_hyperlink_781" Type="http://schemas.openxmlformats.org/officeDocument/2006/relationships/hyperlink" Target="http://www.scat-technology.ru/" TargetMode="External"/><Relationship Id="rId_hyperlink_782" Type="http://schemas.openxmlformats.org/officeDocument/2006/relationships/hyperlink" Target="http://www.scat-technology.ru/" TargetMode="External"/><Relationship Id="rId_hyperlink_783" Type="http://schemas.openxmlformats.org/officeDocument/2006/relationships/hyperlink" Target="http://www.scat-technology.ru/" TargetMode="External"/><Relationship Id="rId_hyperlink_784" Type="http://schemas.openxmlformats.org/officeDocument/2006/relationships/hyperlink" Target="http://www.scat-technology.ru/" TargetMode="External"/><Relationship Id="rId_hyperlink_785" Type="http://schemas.openxmlformats.org/officeDocument/2006/relationships/hyperlink" Target="http://www.scat-technology.ru/" TargetMode="External"/><Relationship Id="rId_hyperlink_786" Type="http://schemas.openxmlformats.org/officeDocument/2006/relationships/hyperlink" Target="http://www.scat-technology.ru/" TargetMode="External"/><Relationship Id="rId_hyperlink_787" Type="http://schemas.openxmlformats.org/officeDocument/2006/relationships/hyperlink" Target="http://www.scat-technology.ru/" TargetMode="External"/><Relationship Id="rId_hyperlink_788" Type="http://schemas.openxmlformats.org/officeDocument/2006/relationships/hyperlink" Target="http://www.scat-technology.ru/" TargetMode="External"/><Relationship Id="rId_hyperlink_789" Type="http://schemas.openxmlformats.org/officeDocument/2006/relationships/hyperlink" Target="http://www.scat-technology.ru/" TargetMode="External"/><Relationship Id="rId_hyperlink_790" Type="http://schemas.openxmlformats.org/officeDocument/2006/relationships/hyperlink" Target="http://www.scat-technology.ru/" TargetMode="External"/><Relationship Id="rId_hyperlink_791" Type="http://schemas.openxmlformats.org/officeDocument/2006/relationships/hyperlink" Target="http://www.scat-technology.ru/" TargetMode="External"/><Relationship Id="rId_hyperlink_792" Type="http://schemas.openxmlformats.org/officeDocument/2006/relationships/hyperlink" Target="http://www.scat-technology.ru/" TargetMode="External"/><Relationship Id="rId_hyperlink_793" Type="http://schemas.openxmlformats.org/officeDocument/2006/relationships/hyperlink" Target="http://www.scat-technology.ru/" TargetMode="External"/><Relationship Id="rId_hyperlink_794" Type="http://schemas.openxmlformats.org/officeDocument/2006/relationships/hyperlink" Target="http://www.scat-technology.ru/" TargetMode="External"/><Relationship Id="rId_hyperlink_795" Type="http://schemas.openxmlformats.org/officeDocument/2006/relationships/hyperlink" Target="http://www.scat-technology.ru/" TargetMode="External"/><Relationship Id="rId_hyperlink_796" Type="http://schemas.openxmlformats.org/officeDocument/2006/relationships/hyperlink" Target="http://www.scat-technology.ru/" TargetMode="External"/><Relationship Id="rId_hyperlink_797" Type="http://schemas.openxmlformats.org/officeDocument/2006/relationships/hyperlink" Target="http://www.scat-technology.ru/" TargetMode="External"/><Relationship Id="rId_hyperlink_798" Type="http://schemas.openxmlformats.org/officeDocument/2006/relationships/hyperlink" Target="http://www.scat-technology.ru/" TargetMode="External"/><Relationship Id="rId_hyperlink_799" Type="http://schemas.openxmlformats.org/officeDocument/2006/relationships/hyperlink" Target="http://www.scat-technology.ru/" TargetMode="External"/><Relationship Id="rId_hyperlink_800" Type="http://schemas.openxmlformats.org/officeDocument/2006/relationships/hyperlink" Target="http://www.scat-technology.ru/" TargetMode="External"/><Relationship Id="rId_hyperlink_801" Type="http://schemas.openxmlformats.org/officeDocument/2006/relationships/hyperlink" Target="http://www.scat-technology.ru/" TargetMode="External"/><Relationship Id="rId_hyperlink_802" Type="http://schemas.openxmlformats.org/officeDocument/2006/relationships/hyperlink" Target="http://www.scat-technology.ru/" TargetMode="External"/><Relationship Id="rId_hyperlink_803" Type="http://schemas.openxmlformats.org/officeDocument/2006/relationships/hyperlink" Target="http://www.scat-technology.ru/" TargetMode="External"/><Relationship Id="rId_hyperlink_804" Type="http://schemas.openxmlformats.org/officeDocument/2006/relationships/hyperlink" Target="http://www.scat-technology.ru/" TargetMode="External"/><Relationship Id="rId_hyperlink_805" Type="http://schemas.openxmlformats.org/officeDocument/2006/relationships/hyperlink" Target="http://www.scat-technology.ru/" TargetMode="External"/><Relationship Id="rId_hyperlink_806" Type="http://schemas.openxmlformats.org/officeDocument/2006/relationships/hyperlink" Target="http://www.scat-technology.ru/" TargetMode="External"/><Relationship Id="rId_hyperlink_807" Type="http://schemas.openxmlformats.org/officeDocument/2006/relationships/hyperlink" Target="http://www.scat-technology.ru/" TargetMode="External"/><Relationship Id="rId_hyperlink_808" Type="http://schemas.openxmlformats.org/officeDocument/2006/relationships/hyperlink" Target="http://www.scat-technology.ru/" TargetMode="External"/><Relationship Id="rId_hyperlink_809" Type="http://schemas.openxmlformats.org/officeDocument/2006/relationships/hyperlink" Target="http://www.scat-technology.ru/" TargetMode="External"/><Relationship Id="rId_hyperlink_810" Type="http://schemas.openxmlformats.org/officeDocument/2006/relationships/hyperlink" Target="http://www.scat-technology.ru/" TargetMode="External"/><Relationship Id="rId_hyperlink_811" Type="http://schemas.openxmlformats.org/officeDocument/2006/relationships/hyperlink" Target="http://www.scat-technology.ru/" TargetMode="External"/><Relationship Id="rId_hyperlink_812" Type="http://schemas.openxmlformats.org/officeDocument/2006/relationships/hyperlink" Target="http://www.scat-technology.ru/" TargetMode="External"/><Relationship Id="rId_hyperlink_813" Type="http://schemas.openxmlformats.org/officeDocument/2006/relationships/hyperlink" Target="http://www.scat-technology.ru/" TargetMode="External"/><Relationship Id="rId_hyperlink_814" Type="http://schemas.openxmlformats.org/officeDocument/2006/relationships/hyperlink" Target="http://www.scat-technology.ru/" TargetMode="External"/><Relationship Id="rId_hyperlink_815" Type="http://schemas.openxmlformats.org/officeDocument/2006/relationships/hyperlink" Target="http://www.scat-technology.ru/" TargetMode="External"/><Relationship Id="rId_hyperlink_816" Type="http://schemas.openxmlformats.org/officeDocument/2006/relationships/hyperlink" Target="http://www.scat-technology.ru/" TargetMode="External"/><Relationship Id="rId_hyperlink_817" Type="http://schemas.openxmlformats.org/officeDocument/2006/relationships/hyperlink" Target="http://www.scat-technology.ru/" TargetMode="External"/><Relationship Id="rId_hyperlink_818" Type="http://schemas.openxmlformats.org/officeDocument/2006/relationships/hyperlink" Target="http://www.scat-technology.ru/" TargetMode="External"/><Relationship Id="rId_hyperlink_819" Type="http://schemas.openxmlformats.org/officeDocument/2006/relationships/hyperlink" Target="http://www.scat-technology.ru/" TargetMode="External"/><Relationship Id="rId_hyperlink_820" Type="http://schemas.openxmlformats.org/officeDocument/2006/relationships/hyperlink" Target="http://www.scat-technology.ru/" TargetMode="External"/><Relationship Id="rId_hyperlink_821" Type="http://schemas.openxmlformats.org/officeDocument/2006/relationships/hyperlink" Target="http://www.scat-technology.ru/" TargetMode="External"/><Relationship Id="rId_hyperlink_822" Type="http://schemas.openxmlformats.org/officeDocument/2006/relationships/hyperlink" Target="http://www.scat-technology.ru/" TargetMode="External"/><Relationship Id="rId_hyperlink_823" Type="http://schemas.openxmlformats.org/officeDocument/2006/relationships/hyperlink" Target="http://www.scat-technology.ru/" TargetMode="External"/><Relationship Id="rId_hyperlink_824" Type="http://schemas.openxmlformats.org/officeDocument/2006/relationships/hyperlink" Target="http://www.scat-technology.ru/" TargetMode="External"/><Relationship Id="rId_hyperlink_825" Type="http://schemas.openxmlformats.org/officeDocument/2006/relationships/hyperlink" Target="http://www.scat-technology.ru/" TargetMode="External"/><Relationship Id="rId_hyperlink_826" Type="http://schemas.openxmlformats.org/officeDocument/2006/relationships/hyperlink" Target="http://www.scat-technology.ru/" TargetMode="External"/><Relationship Id="rId_hyperlink_827" Type="http://schemas.openxmlformats.org/officeDocument/2006/relationships/hyperlink" Target="http://www.scat-technology.ru/" TargetMode="External"/><Relationship Id="rId_hyperlink_828" Type="http://schemas.openxmlformats.org/officeDocument/2006/relationships/hyperlink" Target="http://www.scat-technology.ru/" TargetMode="External"/><Relationship Id="rId_hyperlink_829" Type="http://schemas.openxmlformats.org/officeDocument/2006/relationships/hyperlink" Target="http://www.scat-technology.ru/" TargetMode="External"/><Relationship Id="rId_hyperlink_830" Type="http://schemas.openxmlformats.org/officeDocument/2006/relationships/hyperlink" Target="http://www.scat-technology.ru/" TargetMode="External"/><Relationship Id="rId_hyperlink_831" Type="http://schemas.openxmlformats.org/officeDocument/2006/relationships/hyperlink" Target="http://www.scat-technology.ru/" TargetMode="External"/><Relationship Id="rId_hyperlink_832" Type="http://schemas.openxmlformats.org/officeDocument/2006/relationships/hyperlink" Target="http://www.scat-technology.ru/" TargetMode="External"/><Relationship Id="rId_hyperlink_833" Type="http://schemas.openxmlformats.org/officeDocument/2006/relationships/hyperlink" Target="http://www.scat-technology.ru/" TargetMode="External"/><Relationship Id="rId_hyperlink_834" Type="http://schemas.openxmlformats.org/officeDocument/2006/relationships/hyperlink" Target="http://www.scat-technology.ru/" TargetMode="External"/><Relationship Id="rId_hyperlink_835" Type="http://schemas.openxmlformats.org/officeDocument/2006/relationships/hyperlink" Target="http://www.scat-technology.ru/" TargetMode="External"/><Relationship Id="rId_hyperlink_836" Type="http://schemas.openxmlformats.org/officeDocument/2006/relationships/hyperlink" Target="http://www.scat-technology.ru/" TargetMode="External"/><Relationship Id="rId_hyperlink_837" Type="http://schemas.openxmlformats.org/officeDocument/2006/relationships/hyperlink" Target="http://www.scat-technology.ru/" TargetMode="External"/><Relationship Id="rId_hyperlink_838" Type="http://schemas.openxmlformats.org/officeDocument/2006/relationships/hyperlink" Target="http://www.scat-technology.ru/" TargetMode="External"/><Relationship Id="rId_hyperlink_839" Type="http://schemas.openxmlformats.org/officeDocument/2006/relationships/hyperlink" Target="http://www.scat-technology.ru/" TargetMode="External"/><Relationship Id="rId_hyperlink_840" Type="http://schemas.openxmlformats.org/officeDocument/2006/relationships/hyperlink" Target="http://www.scat-technology.ru/" TargetMode="External"/><Relationship Id="rId_hyperlink_841" Type="http://schemas.openxmlformats.org/officeDocument/2006/relationships/hyperlink" Target="http://www.scat-technology.ru/" TargetMode="External"/><Relationship Id="rId_hyperlink_842" Type="http://schemas.openxmlformats.org/officeDocument/2006/relationships/hyperlink" Target="http://www.scat-technology.ru/" TargetMode="External"/><Relationship Id="rId_hyperlink_843" Type="http://schemas.openxmlformats.org/officeDocument/2006/relationships/hyperlink" Target="http://www.scat-technology.ru/" TargetMode="External"/><Relationship Id="rId_hyperlink_844" Type="http://schemas.openxmlformats.org/officeDocument/2006/relationships/hyperlink" Target="http://www.scat-technology.ru/" TargetMode="External"/><Relationship Id="rId_hyperlink_845" Type="http://schemas.openxmlformats.org/officeDocument/2006/relationships/hyperlink" Target="http://www.scat-technology.ru/" TargetMode="External"/><Relationship Id="rId_hyperlink_846" Type="http://schemas.openxmlformats.org/officeDocument/2006/relationships/hyperlink" Target="http://www.scat-technology.ru/" TargetMode="External"/><Relationship Id="rId_hyperlink_847" Type="http://schemas.openxmlformats.org/officeDocument/2006/relationships/hyperlink" Target="http://www.scat-technology.ru/" TargetMode="External"/><Relationship Id="rId_hyperlink_848" Type="http://schemas.openxmlformats.org/officeDocument/2006/relationships/hyperlink" Target="http://www.scat-technology.ru/" TargetMode="External"/><Relationship Id="rId_hyperlink_849" Type="http://schemas.openxmlformats.org/officeDocument/2006/relationships/hyperlink" Target="http://www.scat-technology.ru/" TargetMode="External"/><Relationship Id="rId_hyperlink_850" Type="http://schemas.openxmlformats.org/officeDocument/2006/relationships/hyperlink" Target="http://www.scat-technology.ru/" TargetMode="External"/><Relationship Id="rId_hyperlink_851" Type="http://schemas.openxmlformats.org/officeDocument/2006/relationships/hyperlink" Target="http://www.scat-technology.ru/" TargetMode="External"/><Relationship Id="rId_hyperlink_852" Type="http://schemas.openxmlformats.org/officeDocument/2006/relationships/hyperlink" Target="http://www.scat-technology.ru/" TargetMode="External"/><Relationship Id="rId_hyperlink_853" Type="http://schemas.openxmlformats.org/officeDocument/2006/relationships/hyperlink" Target="http://www.scat-technology.ru/" TargetMode="External"/><Relationship Id="rId_hyperlink_854" Type="http://schemas.openxmlformats.org/officeDocument/2006/relationships/hyperlink" Target="http://www.scat-technology.ru/" TargetMode="External"/><Relationship Id="rId_hyperlink_855" Type="http://schemas.openxmlformats.org/officeDocument/2006/relationships/hyperlink" Target="http://www.scat-technology.ru/" TargetMode="External"/><Relationship Id="rId_hyperlink_856" Type="http://schemas.openxmlformats.org/officeDocument/2006/relationships/hyperlink" Target="http://www.scat-technology.ru/" TargetMode="External"/><Relationship Id="rId_hyperlink_857" Type="http://schemas.openxmlformats.org/officeDocument/2006/relationships/hyperlink" Target="http://www.scat-technology.ru/" TargetMode="External"/><Relationship Id="rId_hyperlink_858" Type="http://schemas.openxmlformats.org/officeDocument/2006/relationships/hyperlink" Target="http://www.scat-technology.ru/" TargetMode="External"/><Relationship Id="rId_hyperlink_859" Type="http://schemas.openxmlformats.org/officeDocument/2006/relationships/hyperlink" Target="http://www.scat-technology.ru/" TargetMode="External"/><Relationship Id="rId_hyperlink_860" Type="http://schemas.openxmlformats.org/officeDocument/2006/relationships/hyperlink" Target="http://www.scat-technology.ru/" TargetMode="External"/><Relationship Id="rId_hyperlink_861" Type="http://schemas.openxmlformats.org/officeDocument/2006/relationships/hyperlink" Target="http://www.scat-technology.ru/" TargetMode="External"/><Relationship Id="rId_hyperlink_862" Type="http://schemas.openxmlformats.org/officeDocument/2006/relationships/hyperlink" Target="http://www.scat-technology.ru/" TargetMode="External"/><Relationship Id="rId_hyperlink_863" Type="http://schemas.openxmlformats.org/officeDocument/2006/relationships/hyperlink" Target="http://www.scat-technology.ru/" TargetMode="External"/><Relationship Id="rId_hyperlink_864" Type="http://schemas.openxmlformats.org/officeDocument/2006/relationships/hyperlink" Target="http://www.scat-technology.ru/" TargetMode="External"/><Relationship Id="rId_hyperlink_865" Type="http://schemas.openxmlformats.org/officeDocument/2006/relationships/hyperlink" Target="http://www.scat-technology.ru/" TargetMode="External"/><Relationship Id="rId_hyperlink_866" Type="http://schemas.openxmlformats.org/officeDocument/2006/relationships/hyperlink" Target="http://www.scat-technology.ru/" TargetMode="External"/><Relationship Id="rId_hyperlink_867" Type="http://schemas.openxmlformats.org/officeDocument/2006/relationships/hyperlink" Target="http://www.scat-technology.ru/" TargetMode="External"/><Relationship Id="rId_hyperlink_868" Type="http://schemas.openxmlformats.org/officeDocument/2006/relationships/hyperlink" Target="http://www.scat-technology.ru/" TargetMode="External"/><Relationship Id="rId_hyperlink_869" Type="http://schemas.openxmlformats.org/officeDocument/2006/relationships/hyperlink" Target="http://www.scat-technology.ru/" TargetMode="External"/><Relationship Id="rId_hyperlink_870" Type="http://schemas.openxmlformats.org/officeDocument/2006/relationships/hyperlink" Target="http://www.scat-technology.ru/" TargetMode="External"/><Relationship Id="rId_hyperlink_871" Type="http://schemas.openxmlformats.org/officeDocument/2006/relationships/hyperlink" Target="http://www.scat-technology.ru/" TargetMode="External"/><Relationship Id="rId_hyperlink_872" Type="http://schemas.openxmlformats.org/officeDocument/2006/relationships/hyperlink" Target="http://www.scat-technology.ru/" TargetMode="External"/><Relationship Id="rId_hyperlink_873" Type="http://schemas.openxmlformats.org/officeDocument/2006/relationships/hyperlink" Target="http://www.scat-technology.ru/" TargetMode="External"/><Relationship Id="rId_hyperlink_874" Type="http://schemas.openxmlformats.org/officeDocument/2006/relationships/hyperlink" Target="http://www.scat-technology.ru/" TargetMode="External"/><Relationship Id="rId_hyperlink_875" Type="http://schemas.openxmlformats.org/officeDocument/2006/relationships/hyperlink" Target="http://www.scat-technology.ru/" TargetMode="External"/><Relationship Id="rId_hyperlink_876" Type="http://schemas.openxmlformats.org/officeDocument/2006/relationships/hyperlink" Target="http://www.scat-technology.ru/" TargetMode="External"/><Relationship Id="rId_hyperlink_877" Type="http://schemas.openxmlformats.org/officeDocument/2006/relationships/hyperlink" Target="http://www.scat-technology.ru/" TargetMode="External"/><Relationship Id="rId_hyperlink_878" Type="http://schemas.openxmlformats.org/officeDocument/2006/relationships/hyperlink" Target="http://www.scat-technology.ru/" TargetMode="External"/><Relationship Id="rId_hyperlink_879" Type="http://schemas.openxmlformats.org/officeDocument/2006/relationships/hyperlink" Target="http://www.scat-technology.ru/" TargetMode="External"/><Relationship Id="rId_hyperlink_880" Type="http://schemas.openxmlformats.org/officeDocument/2006/relationships/hyperlink" Target="http://www.scat-technology.ru/" TargetMode="External"/><Relationship Id="rId_hyperlink_881" Type="http://schemas.openxmlformats.org/officeDocument/2006/relationships/hyperlink" Target="http://www.scat-technology.ru/" TargetMode="External"/><Relationship Id="rId_hyperlink_882" Type="http://schemas.openxmlformats.org/officeDocument/2006/relationships/hyperlink" Target="http://www.scat-technology.ru/" TargetMode="External"/><Relationship Id="rId_hyperlink_883" Type="http://schemas.openxmlformats.org/officeDocument/2006/relationships/hyperlink" Target="http://www.scat-technology.ru/" TargetMode="External"/><Relationship Id="rId_hyperlink_884" Type="http://schemas.openxmlformats.org/officeDocument/2006/relationships/hyperlink" Target="http://www.scat-technology.ru/" TargetMode="External"/><Relationship Id="rId_hyperlink_885" Type="http://schemas.openxmlformats.org/officeDocument/2006/relationships/hyperlink" Target="http://www.scat-technology.ru/" TargetMode="External"/><Relationship Id="rId_hyperlink_886" Type="http://schemas.openxmlformats.org/officeDocument/2006/relationships/hyperlink" Target="http://www.scat-technology.ru/" TargetMode="External"/><Relationship Id="rId_hyperlink_887" Type="http://schemas.openxmlformats.org/officeDocument/2006/relationships/hyperlink" Target="http://www.scat-technology.ru/" TargetMode="External"/><Relationship Id="rId_hyperlink_888" Type="http://schemas.openxmlformats.org/officeDocument/2006/relationships/hyperlink" Target="http://www.scat-technology.ru/" TargetMode="External"/><Relationship Id="rId_hyperlink_889" Type="http://schemas.openxmlformats.org/officeDocument/2006/relationships/hyperlink" Target="http://www.scat-technology.ru/" TargetMode="External"/><Relationship Id="rId_hyperlink_890" Type="http://schemas.openxmlformats.org/officeDocument/2006/relationships/hyperlink" Target="http://www.scat-technology.ru/" TargetMode="External"/><Relationship Id="rId_hyperlink_891" Type="http://schemas.openxmlformats.org/officeDocument/2006/relationships/hyperlink" Target="http://www.scat-technology.ru/" TargetMode="External"/><Relationship Id="rId_hyperlink_892" Type="http://schemas.openxmlformats.org/officeDocument/2006/relationships/hyperlink" Target="http://www.scat-technology.ru/" TargetMode="External"/><Relationship Id="rId_hyperlink_893" Type="http://schemas.openxmlformats.org/officeDocument/2006/relationships/hyperlink" Target="http://www.scat-technology.ru/" TargetMode="External"/><Relationship Id="rId_hyperlink_894" Type="http://schemas.openxmlformats.org/officeDocument/2006/relationships/hyperlink" Target="http://www.scat-technology.ru/" TargetMode="External"/><Relationship Id="rId_hyperlink_895" Type="http://schemas.openxmlformats.org/officeDocument/2006/relationships/hyperlink" Target="http://www.scat-technology.ru/" TargetMode="External"/><Relationship Id="rId_hyperlink_896" Type="http://schemas.openxmlformats.org/officeDocument/2006/relationships/hyperlink" Target="http://www.scat-technology.ru/" TargetMode="External"/><Relationship Id="rId_hyperlink_897" Type="http://schemas.openxmlformats.org/officeDocument/2006/relationships/hyperlink" Target="http://www.scat-technology.ru/" TargetMode="External"/><Relationship Id="rId_hyperlink_898" Type="http://schemas.openxmlformats.org/officeDocument/2006/relationships/hyperlink" Target="http://www.scat-technology.ru/" TargetMode="External"/><Relationship Id="rId_hyperlink_899" Type="http://schemas.openxmlformats.org/officeDocument/2006/relationships/hyperlink" Target="http://www.scat-technology.ru/" TargetMode="External"/><Relationship Id="rId_hyperlink_900" Type="http://schemas.openxmlformats.org/officeDocument/2006/relationships/hyperlink" Target="http://www.scat-technology.ru/" TargetMode="External"/><Relationship Id="rId_hyperlink_901" Type="http://schemas.openxmlformats.org/officeDocument/2006/relationships/hyperlink" Target="http://www.scat-technology.ru/" TargetMode="External"/><Relationship Id="rId_hyperlink_902" Type="http://schemas.openxmlformats.org/officeDocument/2006/relationships/hyperlink" Target="http://www.scat-technology.ru/" TargetMode="External"/><Relationship Id="rId_hyperlink_903" Type="http://schemas.openxmlformats.org/officeDocument/2006/relationships/hyperlink" Target="http://www.scat-technology.ru/" TargetMode="External"/><Relationship Id="rId_hyperlink_904" Type="http://schemas.openxmlformats.org/officeDocument/2006/relationships/hyperlink" Target="http://www.scat-technology.ru/" TargetMode="External"/><Relationship Id="rId_hyperlink_905" Type="http://schemas.openxmlformats.org/officeDocument/2006/relationships/hyperlink" Target="http://www.scat-technology.ru/" TargetMode="External"/><Relationship Id="rId_hyperlink_906" Type="http://schemas.openxmlformats.org/officeDocument/2006/relationships/hyperlink" Target="http://www.scat-technology.ru/" TargetMode="External"/><Relationship Id="rId_hyperlink_907" Type="http://schemas.openxmlformats.org/officeDocument/2006/relationships/hyperlink" Target="http://www.scat-technology.ru/" TargetMode="External"/><Relationship Id="rId_hyperlink_908" Type="http://schemas.openxmlformats.org/officeDocument/2006/relationships/hyperlink" Target="http://www.scat-technology.ru/" TargetMode="External"/><Relationship Id="rId_hyperlink_909" Type="http://schemas.openxmlformats.org/officeDocument/2006/relationships/hyperlink" Target="http://www.scat-technology.ru/" TargetMode="External"/><Relationship Id="rId_hyperlink_910" Type="http://schemas.openxmlformats.org/officeDocument/2006/relationships/hyperlink" Target="http://www.scat-technology.ru/" TargetMode="External"/><Relationship Id="rId_hyperlink_911" Type="http://schemas.openxmlformats.org/officeDocument/2006/relationships/hyperlink" Target="http://www.scat-technology.ru/" TargetMode="External"/><Relationship Id="rId_hyperlink_912" Type="http://schemas.openxmlformats.org/officeDocument/2006/relationships/hyperlink" Target="http://www.scat-technology.ru/" TargetMode="External"/><Relationship Id="rId_hyperlink_913" Type="http://schemas.openxmlformats.org/officeDocument/2006/relationships/hyperlink" Target="http://www.scat-technology.ru/" TargetMode="External"/><Relationship Id="rId_hyperlink_914" Type="http://schemas.openxmlformats.org/officeDocument/2006/relationships/hyperlink" Target="http://www.scat-technology.ru/" TargetMode="External"/><Relationship Id="rId_hyperlink_915" Type="http://schemas.openxmlformats.org/officeDocument/2006/relationships/hyperlink" Target="http://www.scat-technology.ru/" TargetMode="External"/><Relationship Id="rId_hyperlink_916" Type="http://schemas.openxmlformats.org/officeDocument/2006/relationships/hyperlink" Target="http://www.scat-technology.ru/" TargetMode="External"/><Relationship Id="rId_hyperlink_917" Type="http://schemas.openxmlformats.org/officeDocument/2006/relationships/hyperlink" Target="http://www.scat-technology.ru/" TargetMode="External"/><Relationship Id="rId_hyperlink_918" Type="http://schemas.openxmlformats.org/officeDocument/2006/relationships/hyperlink" Target="http://www.scat-technology.ru/" TargetMode="External"/><Relationship Id="rId_hyperlink_919" Type="http://schemas.openxmlformats.org/officeDocument/2006/relationships/hyperlink" Target="http://www.scat-technology.ru/" TargetMode="External"/><Relationship Id="rId_hyperlink_920" Type="http://schemas.openxmlformats.org/officeDocument/2006/relationships/hyperlink" Target="http://www.scat-technology.ru/" TargetMode="External"/><Relationship Id="rId_hyperlink_921" Type="http://schemas.openxmlformats.org/officeDocument/2006/relationships/hyperlink" Target="http://www.scat-technology.ru/" TargetMode="External"/><Relationship Id="rId_hyperlink_922" Type="http://schemas.openxmlformats.org/officeDocument/2006/relationships/hyperlink" Target="http://www.scat-technology.ru/" TargetMode="External"/><Relationship Id="rId_hyperlink_923" Type="http://schemas.openxmlformats.org/officeDocument/2006/relationships/hyperlink" Target="http://www.scat-technology.ru/" TargetMode="External"/><Relationship Id="rId_hyperlink_924" Type="http://schemas.openxmlformats.org/officeDocument/2006/relationships/hyperlink" Target="http://www.scat-technology.ru/" TargetMode="External"/><Relationship Id="rId_hyperlink_925" Type="http://schemas.openxmlformats.org/officeDocument/2006/relationships/hyperlink" Target="http://www.scat-technology.ru/" TargetMode="External"/><Relationship Id="rId_hyperlink_926" Type="http://schemas.openxmlformats.org/officeDocument/2006/relationships/hyperlink" Target="http://www.scat-technology.ru/" TargetMode="External"/><Relationship Id="rId_hyperlink_927" Type="http://schemas.openxmlformats.org/officeDocument/2006/relationships/hyperlink" Target="http://www.scat-technology.ru/" TargetMode="External"/><Relationship Id="rId_hyperlink_928" Type="http://schemas.openxmlformats.org/officeDocument/2006/relationships/hyperlink" Target="http://www.scat-technology.ru/" TargetMode="External"/><Relationship Id="rId_hyperlink_929" Type="http://schemas.openxmlformats.org/officeDocument/2006/relationships/hyperlink" Target="http://www.scat-technology.ru/" TargetMode="External"/><Relationship Id="rId_hyperlink_930" Type="http://schemas.openxmlformats.org/officeDocument/2006/relationships/hyperlink" Target="http://www.scat-technology.ru/" TargetMode="External"/><Relationship Id="rId_hyperlink_931" Type="http://schemas.openxmlformats.org/officeDocument/2006/relationships/hyperlink" Target="http://www.scat-technology.ru/" TargetMode="External"/><Relationship Id="rId_hyperlink_932" Type="http://schemas.openxmlformats.org/officeDocument/2006/relationships/hyperlink" Target="http://www.scat-technology.ru/" TargetMode="External"/><Relationship Id="rId_hyperlink_933" Type="http://schemas.openxmlformats.org/officeDocument/2006/relationships/hyperlink" Target="http://www.scat-technology.ru/" TargetMode="External"/><Relationship Id="rId_hyperlink_934" Type="http://schemas.openxmlformats.org/officeDocument/2006/relationships/hyperlink" Target="http://www.scat-technology.ru/" TargetMode="External"/><Relationship Id="rId_hyperlink_935" Type="http://schemas.openxmlformats.org/officeDocument/2006/relationships/hyperlink" Target="http://www.scat-technology.ru/" TargetMode="External"/><Relationship Id="rId_hyperlink_936" Type="http://schemas.openxmlformats.org/officeDocument/2006/relationships/hyperlink" Target="http://www.scat-technology.ru/" TargetMode="External"/><Relationship Id="rId_hyperlink_937" Type="http://schemas.openxmlformats.org/officeDocument/2006/relationships/hyperlink" Target="http://www.scat-technology.ru/" TargetMode="External"/><Relationship Id="rId_hyperlink_938" Type="http://schemas.openxmlformats.org/officeDocument/2006/relationships/hyperlink" Target="http://www.scat-technology.ru/" TargetMode="External"/><Relationship Id="rId_hyperlink_939" Type="http://schemas.openxmlformats.org/officeDocument/2006/relationships/hyperlink" Target="http://www.scat-technology.ru/" TargetMode="External"/><Relationship Id="rId_hyperlink_940" Type="http://schemas.openxmlformats.org/officeDocument/2006/relationships/hyperlink" Target="http://www.scat-technology.ru/" TargetMode="External"/><Relationship Id="rId_hyperlink_941" Type="http://schemas.openxmlformats.org/officeDocument/2006/relationships/hyperlink" Target="http://www.scat-technology.ru/" TargetMode="External"/><Relationship Id="rId_hyperlink_942" Type="http://schemas.openxmlformats.org/officeDocument/2006/relationships/hyperlink" Target="http://www.scat-technology.ru/" TargetMode="External"/><Relationship Id="rId_hyperlink_943" Type="http://schemas.openxmlformats.org/officeDocument/2006/relationships/hyperlink" Target="http://www.scat-technology.ru/" TargetMode="External"/><Relationship Id="rId_hyperlink_944" Type="http://schemas.openxmlformats.org/officeDocument/2006/relationships/hyperlink" Target="http://www.scat-technology.ru/" TargetMode="External"/><Relationship Id="rId_hyperlink_945" Type="http://schemas.openxmlformats.org/officeDocument/2006/relationships/hyperlink" Target="http://www.scat-technology.ru/" TargetMode="External"/><Relationship Id="rId_hyperlink_946" Type="http://schemas.openxmlformats.org/officeDocument/2006/relationships/hyperlink" Target="http://www.scat-technology.ru/" TargetMode="External"/><Relationship Id="rId_hyperlink_947" Type="http://schemas.openxmlformats.org/officeDocument/2006/relationships/hyperlink" Target="http://www.scat-technology.ru/" TargetMode="External"/><Relationship Id="rId_hyperlink_948" Type="http://schemas.openxmlformats.org/officeDocument/2006/relationships/hyperlink" Target="http://www.scat-technology.ru/" TargetMode="External"/><Relationship Id="rId_hyperlink_949" Type="http://schemas.openxmlformats.org/officeDocument/2006/relationships/hyperlink" Target="http://www.scat-technology.ru/" TargetMode="External"/><Relationship Id="rId_hyperlink_950" Type="http://schemas.openxmlformats.org/officeDocument/2006/relationships/hyperlink" Target="http://www.scat-technology.ru/" TargetMode="External"/><Relationship Id="rId_hyperlink_951" Type="http://schemas.openxmlformats.org/officeDocument/2006/relationships/hyperlink" Target="http://www.scat-technology.ru/" TargetMode="External"/><Relationship Id="rId_hyperlink_952" Type="http://schemas.openxmlformats.org/officeDocument/2006/relationships/hyperlink" Target="http://www.scat-technology.ru/" TargetMode="External"/><Relationship Id="rId_hyperlink_953" Type="http://schemas.openxmlformats.org/officeDocument/2006/relationships/hyperlink" Target="http://www.scat-technology.ru/" TargetMode="External"/><Relationship Id="rId_hyperlink_954" Type="http://schemas.openxmlformats.org/officeDocument/2006/relationships/hyperlink" Target="http://www.scat-technology.ru/" TargetMode="External"/><Relationship Id="rId_hyperlink_955" Type="http://schemas.openxmlformats.org/officeDocument/2006/relationships/hyperlink" Target="http://www.scat-technology.ru/" TargetMode="External"/><Relationship Id="rId_hyperlink_956" Type="http://schemas.openxmlformats.org/officeDocument/2006/relationships/hyperlink" Target="http://www.scat-technology.ru/" TargetMode="External"/><Relationship Id="rId_hyperlink_957" Type="http://schemas.openxmlformats.org/officeDocument/2006/relationships/hyperlink" Target="http://www.scat-technology.ru/" TargetMode="External"/><Relationship Id="rId_hyperlink_958" Type="http://schemas.openxmlformats.org/officeDocument/2006/relationships/hyperlink" Target="http://www.scat-technology.ru/" TargetMode="External"/><Relationship Id="rId_hyperlink_959" Type="http://schemas.openxmlformats.org/officeDocument/2006/relationships/hyperlink" Target="http://www.scat-technology.ru/" TargetMode="External"/><Relationship Id="rId_hyperlink_960" Type="http://schemas.openxmlformats.org/officeDocument/2006/relationships/hyperlink" Target="http://www.scat-technology.ru/" TargetMode="External"/><Relationship Id="rId_hyperlink_961" Type="http://schemas.openxmlformats.org/officeDocument/2006/relationships/hyperlink" Target="http://www.scat-technology.ru/" TargetMode="External"/><Relationship Id="rId_hyperlink_962" Type="http://schemas.openxmlformats.org/officeDocument/2006/relationships/hyperlink" Target="http://www.scat-technology.ru/" TargetMode="External"/><Relationship Id="rId_hyperlink_963" Type="http://schemas.openxmlformats.org/officeDocument/2006/relationships/hyperlink" Target="http://www.scat-technology.ru/" TargetMode="External"/><Relationship Id="rId_hyperlink_964" Type="http://schemas.openxmlformats.org/officeDocument/2006/relationships/hyperlink" Target="http://www.scat-technology.ru/" TargetMode="External"/><Relationship Id="rId_hyperlink_965" Type="http://schemas.openxmlformats.org/officeDocument/2006/relationships/hyperlink" Target="http://www.scat-technology.ru/" TargetMode="External"/><Relationship Id="rId_hyperlink_966" Type="http://schemas.openxmlformats.org/officeDocument/2006/relationships/hyperlink" Target="http://www.scat-technology.ru/" TargetMode="External"/><Relationship Id="rId_hyperlink_967" Type="http://schemas.openxmlformats.org/officeDocument/2006/relationships/hyperlink" Target="http://www.scat-technology.ru/" TargetMode="External"/><Relationship Id="rId_hyperlink_968" Type="http://schemas.openxmlformats.org/officeDocument/2006/relationships/hyperlink" Target="http://www.scat-technology.ru/" TargetMode="External"/><Relationship Id="rId_hyperlink_969" Type="http://schemas.openxmlformats.org/officeDocument/2006/relationships/hyperlink" Target="http://www.scat-technology.ru/" TargetMode="External"/><Relationship Id="rId_hyperlink_970" Type="http://schemas.openxmlformats.org/officeDocument/2006/relationships/hyperlink" Target="http://www.scat-technology.ru/" TargetMode="External"/><Relationship Id="rId_hyperlink_971" Type="http://schemas.openxmlformats.org/officeDocument/2006/relationships/hyperlink" Target="http://www.scat-technology.ru/" TargetMode="External"/><Relationship Id="rId_hyperlink_972" Type="http://schemas.openxmlformats.org/officeDocument/2006/relationships/hyperlink" Target="http://www.scat-technology.ru/" TargetMode="External"/><Relationship Id="rId_hyperlink_973" Type="http://schemas.openxmlformats.org/officeDocument/2006/relationships/hyperlink" Target="http://www.scat-technology.ru/" TargetMode="External"/><Relationship Id="rId_hyperlink_974" Type="http://schemas.openxmlformats.org/officeDocument/2006/relationships/hyperlink" Target="http://www.scat-technology.ru/" TargetMode="External"/><Relationship Id="rId_hyperlink_975" Type="http://schemas.openxmlformats.org/officeDocument/2006/relationships/hyperlink" Target="http://www.scat-technology.ru/" TargetMode="External"/><Relationship Id="rId_hyperlink_976" Type="http://schemas.openxmlformats.org/officeDocument/2006/relationships/hyperlink" Target="http://www.scat-technology.ru/" TargetMode="External"/><Relationship Id="rId_hyperlink_977" Type="http://schemas.openxmlformats.org/officeDocument/2006/relationships/hyperlink" Target="http://www.scat-technology.ru/" TargetMode="External"/><Relationship Id="rId_hyperlink_978" Type="http://schemas.openxmlformats.org/officeDocument/2006/relationships/hyperlink" Target="http://www.scat-technology.ru/" TargetMode="External"/><Relationship Id="rId_hyperlink_979" Type="http://schemas.openxmlformats.org/officeDocument/2006/relationships/hyperlink" Target="http://www.scat-technology.ru/" TargetMode="External"/><Relationship Id="rId_hyperlink_980" Type="http://schemas.openxmlformats.org/officeDocument/2006/relationships/hyperlink" Target="http://www.scat-technology.ru/" TargetMode="External"/><Relationship Id="rId_hyperlink_981" Type="http://schemas.openxmlformats.org/officeDocument/2006/relationships/hyperlink" Target="http://www.scat-technology.ru/" TargetMode="External"/><Relationship Id="rId_hyperlink_982" Type="http://schemas.openxmlformats.org/officeDocument/2006/relationships/hyperlink" Target="http://www.scat-technology.ru/" TargetMode="External"/><Relationship Id="rId_hyperlink_983" Type="http://schemas.openxmlformats.org/officeDocument/2006/relationships/hyperlink" Target="http://www.scat-technology.ru/" TargetMode="External"/><Relationship Id="rId_hyperlink_984" Type="http://schemas.openxmlformats.org/officeDocument/2006/relationships/hyperlink" Target="http://www.scat-technology.ru/" TargetMode="External"/><Relationship Id="rId_hyperlink_985" Type="http://schemas.openxmlformats.org/officeDocument/2006/relationships/hyperlink" Target="http://www.scat-technology.ru/" TargetMode="External"/><Relationship Id="rId_hyperlink_986" Type="http://schemas.openxmlformats.org/officeDocument/2006/relationships/hyperlink" Target="http://www.scat-technology.ru/" TargetMode="External"/><Relationship Id="rId_hyperlink_987" Type="http://schemas.openxmlformats.org/officeDocument/2006/relationships/hyperlink" Target="http://www.scat-technology.ru/" TargetMode="External"/><Relationship Id="rId_hyperlink_988" Type="http://schemas.openxmlformats.org/officeDocument/2006/relationships/hyperlink" Target="http://www.scat-technology.ru/" TargetMode="External"/><Relationship Id="rId_hyperlink_989" Type="http://schemas.openxmlformats.org/officeDocument/2006/relationships/hyperlink" Target="http://www.scat-technology.ru/" TargetMode="External"/><Relationship Id="rId_hyperlink_990" Type="http://schemas.openxmlformats.org/officeDocument/2006/relationships/hyperlink" Target="http://www.scat-technology.ru/" TargetMode="External"/><Relationship Id="rId_hyperlink_991" Type="http://schemas.openxmlformats.org/officeDocument/2006/relationships/hyperlink" Target="http://www.scat-technology.ru/" TargetMode="External"/><Relationship Id="rId_hyperlink_992" Type="http://schemas.openxmlformats.org/officeDocument/2006/relationships/hyperlink" Target="http://www.scat-technology.ru/" TargetMode="External"/><Relationship Id="rId_hyperlink_993" Type="http://schemas.openxmlformats.org/officeDocument/2006/relationships/hyperlink" Target="http://www.scat-technology.ru/" TargetMode="External"/><Relationship Id="rId_hyperlink_994" Type="http://schemas.openxmlformats.org/officeDocument/2006/relationships/hyperlink" Target="http://www.scat-technology.ru/" TargetMode="External"/><Relationship Id="rId_hyperlink_995" Type="http://schemas.openxmlformats.org/officeDocument/2006/relationships/hyperlink" Target="http://www.scat-technology.ru/" TargetMode="External"/><Relationship Id="rId_hyperlink_996" Type="http://schemas.openxmlformats.org/officeDocument/2006/relationships/hyperlink" Target="http://www.scat-technology.ru/" TargetMode="External"/><Relationship Id="rId_hyperlink_997" Type="http://schemas.openxmlformats.org/officeDocument/2006/relationships/hyperlink" Target="http://www.scat-technology.ru/" TargetMode="External"/><Relationship Id="rId_hyperlink_998" Type="http://schemas.openxmlformats.org/officeDocument/2006/relationships/hyperlink" Target="http://www.scat-technology.ru/" TargetMode="External"/><Relationship Id="rId_hyperlink_999" Type="http://schemas.openxmlformats.org/officeDocument/2006/relationships/hyperlink" Target="http://www.scat-technology.ru/" TargetMode="External"/><Relationship Id="rId_hyperlink_1000" Type="http://schemas.openxmlformats.org/officeDocument/2006/relationships/hyperlink" Target="http://www.scat-technology.ru/" TargetMode="External"/><Relationship Id="rId_hyperlink_1001" Type="http://schemas.openxmlformats.org/officeDocument/2006/relationships/hyperlink" Target="http://www.scat-technology.ru/" TargetMode="External"/><Relationship Id="rId_hyperlink_1002" Type="http://schemas.openxmlformats.org/officeDocument/2006/relationships/hyperlink" Target="http://www.scat-technology.ru/" TargetMode="External"/><Relationship Id="rId_hyperlink_1003" Type="http://schemas.openxmlformats.org/officeDocument/2006/relationships/hyperlink" Target="http://www.scat-technology.ru/" TargetMode="External"/><Relationship Id="rId_hyperlink_1004" Type="http://schemas.openxmlformats.org/officeDocument/2006/relationships/hyperlink" Target="http://www.scat-technology.ru/" TargetMode="External"/><Relationship Id="rId_hyperlink_1005" Type="http://schemas.openxmlformats.org/officeDocument/2006/relationships/hyperlink" Target="http://www.scat-technology.ru/" TargetMode="External"/><Relationship Id="rId_hyperlink_1006" Type="http://schemas.openxmlformats.org/officeDocument/2006/relationships/hyperlink" Target="http://www.scat-technology.ru/" TargetMode="External"/><Relationship Id="rId_hyperlink_1007" Type="http://schemas.openxmlformats.org/officeDocument/2006/relationships/hyperlink" Target="http://www.scat-technology.ru/" TargetMode="External"/><Relationship Id="rId_hyperlink_1008" Type="http://schemas.openxmlformats.org/officeDocument/2006/relationships/hyperlink" Target="http://www.scat-technology.ru/" TargetMode="External"/><Relationship Id="rId_hyperlink_1009" Type="http://schemas.openxmlformats.org/officeDocument/2006/relationships/hyperlink" Target="http://www.scat-technology.ru/" TargetMode="External"/><Relationship Id="rId_hyperlink_1010" Type="http://schemas.openxmlformats.org/officeDocument/2006/relationships/hyperlink" Target="http://www.scat-technology.ru/" TargetMode="External"/><Relationship Id="rId_hyperlink_1011" Type="http://schemas.openxmlformats.org/officeDocument/2006/relationships/hyperlink" Target="http://www.scat-technology.ru/" TargetMode="External"/><Relationship Id="rId_hyperlink_1012" Type="http://schemas.openxmlformats.org/officeDocument/2006/relationships/hyperlink" Target="http://www.scat-technology.ru/" TargetMode="External"/><Relationship Id="rId_hyperlink_1013" Type="http://schemas.openxmlformats.org/officeDocument/2006/relationships/hyperlink" Target="http://www.scat-technology.ru/" TargetMode="External"/><Relationship Id="rId_hyperlink_1014" Type="http://schemas.openxmlformats.org/officeDocument/2006/relationships/hyperlink" Target="http://www.scat-technology.ru/" TargetMode="External"/><Relationship Id="rId_hyperlink_1015" Type="http://schemas.openxmlformats.org/officeDocument/2006/relationships/hyperlink" Target="http://www.scat-technology.ru/" TargetMode="External"/><Relationship Id="rId_hyperlink_1016" Type="http://schemas.openxmlformats.org/officeDocument/2006/relationships/hyperlink" Target="http://www.scat-technology.ru/" TargetMode="External"/><Relationship Id="rId_hyperlink_1017" Type="http://schemas.openxmlformats.org/officeDocument/2006/relationships/hyperlink" Target="http://www.scat-technology.ru/" TargetMode="External"/><Relationship Id="rId_hyperlink_1018" Type="http://schemas.openxmlformats.org/officeDocument/2006/relationships/hyperlink" Target="http://www.scat-technology.ru/" TargetMode="External"/><Relationship Id="rId_hyperlink_1019" Type="http://schemas.openxmlformats.org/officeDocument/2006/relationships/hyperlink" Target="http://www.scat-technology.ru/" TargetMode="External"/><Relationship Id="rId_hyperlink_1020" Type="http://schemas.openxmlformats.org/officeDocument/2006/relationships/hyperlink" Target="http://www.scat-technology.ru/" TargetMode="External"/><Relationship Id="rId_hyperlink_1021" Type="http://schemas.openxmlformats.org/officeDocument/2006/relationships/hyperlink" Target="http://www.scat-technology.ru/" TargetMode="External"/><Relationship Id="rId_hyperlink_1022" Type="http://schemas.openxmlformats.org/officeDocument/2006/relationships/hyperlink" Target="http://www.scat-technology.ru/" TargetMode="External"/><Relationship Id="rId_hyperlink_1023" Type="http://schemas.openxmlformats.org/officeDocument/2006/relationships/hyperlink" Target="http://www.scat-technology.ru/" TargetMode="External"/><Relationship Id="rId_hyperlink_1024" Type="http://schemas.openxmlformats.org/officeDocument/2006/relationships/hyperlink" Target="http://www.scat-technology.ru/" TargetMode="External"/><Relationship Id="rId_hyperlink_1025" Type="http://schemas.openxmlformats.org/officeDocument/2006/relationships/hyperlink" Target="http://www.scat-technology.ru/" TargetMode="External"/><Relationship Id="rId_hyperlink_1026" Type="http://schemas.openxmlformats.org/officeDocument/2006/relationships/hyperlink" Target="http://www.scat-technology.ru/" TargetMode="External"/><Relationship Id="rId_hyperlink_1027" Type="http://schemas.openxmlformats.org/officeDocument/2006/relationships/hyperlink" Target="http://www.scat-technology.ru/" TargetMode="External"/><Relationship Id="rId_hyperlink_1028" Type="http://schemas.openxmlformats.org/officeDocument/2006/relationships/hyperlink" Target="http://www.scat-technology.ru/" TargetMode="External"/><Relationship Id="rId_hyperlink_1029" Type="http://schemas.openxmlformats.org/officeDocument/2006/relationships/hyperlink" Target="http://www.scat-technology.ru/" TargetMode="External"/><Relationship Id="rId_hyperlink_1030" Type="http://schemas.openxmlformats.org/officeDocument/2006/relationships/hyperlink" Target="http://www.scat-technology.ru/" TargetMode="External"/><Relationship Id="rId_hyperlink_1031" Type="http://schemas.openxmlformats.org/officeDocument/2006/relationships/hyperlink" Target="http://www.scat-technology.ru/" TargetMode="External"/><Relationship Id="rId_hyperlink_1032" Type="http://schemas.openxmlformats.org/officeDocument/2006/relationships/hyperlink" Target="http://www.scat-technology.ru/" TargetMode="External"/><Relationship Id="rId_hyperlink_1033" Type="http://schemas.openxmlformats.org/officeDocument/2006/relationships/hyperlink" Target="http://www.scat-technology.ru/" TargetMode="External"/><Relationship Id="rId_hyperlink_1034" Type="http://schemas.openxmlformats.org/officeDocument/2006/relationships/hyperlink" Target="http://www.scat-technology.ru/" TargetMode="External"/><Relationship Id="rId_hyperlink_1035" Type="http://schemas.openxmlformats.org/officeDocument/2006/relationships/hyperlink" Target="http://www.scat-technology.ru/" TargetMode="External"/><Relationship Id="rId_hyperlink_1036" Type="http://schemas.openxmlformats.org/officeDocument/2006/relationships/hyperlink" Target="http://www.scat-technology.ru/" TargetMode="External"/><Relationship Id="rId_hyperlink_1037" Type="http://schemas.openxmlformats.org/officeDocument/2006/relationships/hyperlink" Target="http://www.scat-technology.ru/" TargetMode="External"/><Relationship Id="rId_hyperlink_1038" Type="http://schemas.openxmlformats.org/officeDocument/2006/relationships/hyperlink" Target="http://www.scat-technology.ru/" TargetMode="External"/><Relationship Id="rId_hyperlink_1039" Type="http://schemas.openxmlformats.org/officeDocument/2006/relationships/hyperlink" Target="http://www.scat-technology.ru/" TargetMode="External"/><Relationship Id="rId_hyperlink_1040" Type="http://schemas.openxmlformats.org/officeDocument/2006/relationships/hyperlink" Target="http://www.scat-technology.ru/" TargetMode="External"/><Relationship Id="rId_hyperlink_1041" Type="http://schemas.openxmlformats.org/officeDocument/2006/relationships/hyperlink" Target="http://www.scat-technology.ru/" TargetMode="External"/><Relationship Id="rId_hyperlink_1042" Type="http://schemas.openxmlformats.org/officeDocument/2006/relationships/hyperlink" Target="http://www.scat-technology.ru/" TargetMode="External"/><Relationship Id="rId_hyperlink_1043" Type="http://schemas.openxmlformats.org/officeDocument/2006/relationships/hyperlink" Target="http://www.scat-technology.ru/" TargetMode="External"/><Relationship Id="rId_hyperlink_1044" Type="http://schemas.openxmlformats.org/officeDocument/2006/relationships/hyperlink" Target="http://www.scat-technology.ru/" TargetMode="External"/><Relationship Id="rId_hyperlink_1045" Type="http://schemas.openxmlformats.org/officeDocument/2006/relationships/hyperlink" Target="http://www.scat-technology.ru/" TargetMode="External"/><Relationship Id="rId_hyperlink_1046" Type="http://schemas.openxmlformats.org/officeDocument/2006/relationships/hyperlink" Target="http://www.scat-technology.ru/" TargetMode="External"/><Relationship Id="rId_hyperlink_1047" Type="http://schemas.openxmlformats.org/officeDocument/2006/relationships/hyperlink" Target="http://www.scat-technology.ru/" TargetMode="External"/><Relationship Id="rId_hyperlink_1048" Type="http://schemas.openxmlformats.org/officeDocument/2006/relationships/hyperlink" Target="http://www.scat-technology.ru/" TargetMode="External"/><Relationship Id="rId_hyperlink_1049" Type="http://schemas.openxmlformats.org/officeDocument/2006/relationships/hyperlink" Target="http://www.scat-technology.ru/" TargetMode="External"/><Relationship Id="rId_hyperlink_1050" Type="http://schemas.openxmlformats.org/officeDocument/2006/relationships/hyperlink" Target="http://www.scat-technology.ru/" TargetMode="External"/><Relationship Id="rId_hyperlink_1051" Type="http://schemas.openxmlformats.org/officeDocument/2006/relationships/hyperlink" Target="http://www.scat-technology.ru/" TargetMode="External"/><Relationship Id="rId_hyperlink_1052" Type="http://schemas.openxmlformats.org/officeDocument/2006/relationships/hyperlink" Target="http://www.scat-technology.ru/" TargetMode="External"/><Relationship Id="rId_hyperlink_1053" Type="http://schemas.openxmlformats.org/officeDocument/2006/relationships/hyperlink" Target="http://www.scat-technology.ru/" TargetMode="External"/><Relationship Id="rId_hyperlink_1054" Type="http://schemas.openxmlformats.org/officeDocument/2006/relationships/hyperlink" Target="http://www.scat-technology.ru/" TargetMode="External"/><Relationship Id="rId_hyperlink_1055" Type="http://schemas.openxmlformats.org/officeDocument/2006/relationships/hyperlink" Target="http://www.scat-technology.ru/" TargetMode="External"/><Relationship Id="rId_hyperlink_1056" Type="http://schemas.openxmlformats.org/officeDocument/2006/relationships/hyperlink" Target="http://www.scat-technology.ru/" TargetMode="External"/><Relationship Id="rId_hyperlink_1057" Type="http://schemas.openxmlformats.org/officeDocument/2006/relationships/hyperlink" Target="http://www.scat-technology.ru/" TargetMode="External"/><Relationship Id="rId_hyperlink_1058" Type="http://schemas.openxmlformats.org/officeDocument/2006/relationships/hyperlink" Target="http://www.scat-technology.ru/" TargetMode="External"/><Relationship Id="rId_hyperlink_1059" Type="http://schemas.openxmlformats.org/officeDocument/2006/relationships/hyperlink" Target="http://www.scat-technology.ru/" TargetMode="External"/><Relationship Id="rId_hyperlink_1060" Type="http://schemas.openxmlformats.org/officeDocument/2006/relationships/hyperlink" Target="http://www.scat-technology.ru/" TargetMode="External"/><Relationship Id="rId_hyperlink_1061" Type="http://schemas.openxmlformats.org/officeDocument/2006/relationships/hyperlink" Target="http://www.scat-technology.ru/" TargetMode="External"/><Relationship Id="rId_hyperlink_1062" Type="http://schemas.openxmlformats.org/officeDocument/2006/relationships/hyperlink" Target="http://www.scat-technology.ru/" TargetMode="External"/><Relationship Id="rId_hyperlink_1063" Type="http://schemas.openxmlformats.org/officeDocument/2006/relationships/hyperlink" Target="http://www.scat-technology.ru/" TargetMode="External"/><Relationship Id="rId_hyperlink_1064" Type="http://schemas.openxmlformats.org/officeDocument/2006/relationships/hyperlink" Target="http://www.scat-technology.ru/" TargetMode="External"/><Relationship Id="rId_hyperlink_1065" Type="http://schemas.openxmlformats.org/officeDocument/2006/relationships/hyperlink" Target="http://www.scat-technology.ru/" TargetMode="External"/><Relationship Id="rId_hyperlink_1066" Type="http://schemas.openxmlformats.org/officeDocument/2006/relationships/hyperlink" Target="http://www.scat-technology.ru/" TargetMode="External"/><Relationship Id="rId_hyperlink_1067" Type="http://schemas.openxmlformats.org/officeDocument/2006/relationships/hyperlink" Target="http://www.scat-technology.ru/" TargetMode="External"/><Relationship Id="rId_hyperlink_1068" Type="http://schemas.openxmlformats.org/officeDocument/2006/relationships/hyperlink" Target="http://www.scat-technology.ru/" TargetMode="External"/><Relationship Id="rId_hyperlink_1069" Type="http://schemas.openxmlformats.org/officeDocument/2006/relationships/hyperlink" Target="http://www.scat-technology.ru/" TargetMode="External"/><Relationship Id="rId_hyperlink_1070" Type="http://schemas.openxmlformats.org/officeDocument/2006/relationships/hyperlink" Target="http://www.scat-technology.ru/" TargetMode="External"/><Relationship Id="rId_hyperlink_1071" Type="http://schemas.openxmlformats.org/officeDocument/2006/relationships/hyperlink" Target="http://www.scat-technology.ru/" TargetMode="External"/><Relationship Id="rId_hyperlink_1072" Type="http://schemas.openxmlformats.org/officeDocument/2006/relationships/hyperlink" Target="http://www.scat-technology.ru/" TargetMode="External"/><Relationship Id="rId_hyperlink_1073" Type="http://schemas.openxmlformats.org/officeDocument/2006/relationships/hyperlink" Target="http://www.scat-technology.ru/" TargetMode="External"/><Relationship Id="rId_hyperlink_1074" Type="http://schemas.openxmlformats.org/officeDocument/2006/relationships/hyperlink" Target="http://www.scat-technology.ru/" TargetMode="External"/><Relationship Id="rId_hyperlink_1075" Type="http://schemas.openxmlformats.org/officeDocument/2006/relationships/hyperlink" Target="http://www.scat-technology.ru/" TargetMode="External"/><Relationship Id="rId_hyperlink_1076" Type="http://schemas.openxmlformats.org/officeDocument/2006/relationships/hyperlink" Target="http://www.scat-technology.ru/" TargetMode="External"/><Relationship Id="rId_hyperlink_1077" Type="http://schemas.openxmlformats.org/officeDocument/2006/relationships/hyperlink" Target="http://www.scat-technology.ru/" TargetMode="External"/><Relationship Id="rId_hyperlink_1078" Type="http://schemas.openxmlformats.org/officeDocument/2006/relationships/hyperlink" Target="http://www.scat-technology.ru/" TargetMode="External"/><Relationship Id="rId_hyperlink_1079" Type="http://schemas.openxmlformats.org/officeDocument/2006/relationships/hyperlink" Target="http://www.scat-technology.ru/" TargetMode="External"/><Relationship Id="rId_hyperlink_1080" Type="http://schemas.openxmlformats.org/officeDocument/2006/relationships/hyperlink" Target="http://www.scat-technology.ru/" TargetMode="External"/><Relationship Id="rId_hyperlink_1081" Type="http://schemas.openxmlformats.org/officeDocument/2006/relationships/hyperlink" Target="http://www.scat-technology.ru/" TargetMode="External"/><Relationship Id="rId_hyperlink_1082" Type="http://schemas.openxmlformats.org/officeDocument/2006/relationships/hyperlink" Target="http://www.scat-technology.ru/" TargetMode="External"/><Relationship Id="rId_hyperlink_1083" Type="http://schemas.openxmlformats.org/officeDocument/2006/relationships/hyperlink" Target="http://www.scat-technology.ru/" TargetMode="External"/><Relationship Id="rId_hyperlink_1084" Type="http://schemas.openxmlformats.org/officeDocument/2006/relationships/hyperlink" Target="http://www.scat-technology.ru/" TargetMode="External"/><Relationship Id="rId_hyperlink_1085" Type="http://schemas.openxmlformats.org/officeDocument/2006/relationships/hyperlink" Target="http://www.scat-technology.ru/" TargetMode="External"/><Relationship Id="rId_hyperlink_1086" Type="http://schemas.openxmlformats.org/officeDocument/2006/relationships/hyperlink" Target="http://www.scat-technology.ru/" TargetMode="External"/><Relationship Id="rId_hyperlink_1087" Type="http://schemas.openxmlformats.org/officeDocument/2006/relationships/hyperlink" Target="http://www.scat-technology.ru/" TargetMode="External"/><Relationship Id="rId_hyperlink_1088" Type="http://schemas.openxmlformats.org/officeDocument/2006/relationships/hyperlink" Target="http://www.scat-technology.ru/" TargetMode="External"/><Relationship Id="rId_hyperlink_1089" Type="http://schemas.openxmlformats.org/officeDocument/2006/relationships/hyperlink" Target="http://www.scat-technology.ru/" TargetMode="External"/><Relationship Id="rId_hyperlink_1090" Type="http://schemas.openxmlformats.org/officeDocument/2006/relationships/hyperlink" Target="http://www.scat-technology.ru/" TargetMode="External"/><Relationship Id="rId_hyperlink_1091" Type="http://schemas.openxmlformats.org/officeDocument/2006/relationships/hyperlink" Target="http://www.scat-technology.ru/" TargetMode="External"/><Relationship Id="rId_hyperlink_1092" Type="http://schemas.openxmlformats.org/officeDocument/2006/relationships/hyperlink" Target="http://www.scat-technology.ru/" TargetMode="External"/><Relationship Id="rId_hyperlink_1093" Type="http://schemas.openxmlformats.org/officeDocument/2006/relationships/hyperlink" Target="http://www.scat-technology.ru/" TargetMode="External"/><Relationship Id="rId_hyperlink_1094" Type="http://schemas.openxmlformats.org/officeDocument/2006/relationships/hyperlink" Target="http://www.scat-technology.ru/" TargetMode="External"/><Relationship Id="rId_hyperlink_1095" Type="http://schemas.openxmlformats.org/officeDocument/2006/relationships/hyperlink" Target="http://www.scat-technology.ru/" TargetMode="External"/><Relationship Id="rId_hyperlink_1096" Type="http://schemas.openxmlformats.org/officeDocument/2006/relationships/hyperlink" Target="http://www.scat-technology.ru/" TargetMode="External"/><Relationship Id="rId_hyperlink_1097" Type="http://schemas.openxmlformats.org/officeDocument/2006/relationships/hyperlink" Target="http://www.scat-technology.ru/" TargetMode="External"/><Relationship Id="rId_hyperlink_1098" Type="http://schemas.openxmlformats.org/officeDocument/2006/relationships/hyperlink" Target="http://www.scat-technology.ru/" TargetMode="External"/><Relationship Id="rId_hyperlink_1099" Type="http://schemas.openxmlformats.org/officeDocument/2006/relationships/hyperlink" Target="http://www.scat-technology.ru/" TargetMode="External"/><Relationship Id="rId_hyperlink_1100" Type="http://schemas.openxmlformats.org/officeDocument/2006/relationships/hyperlink" Target="http://www.scat-technology.ru/" TargetMode="External"/><Relationship Id="rId_hyperlink_1101" Type="http://schemas.openxmlformats.org/officeDocument/2006/relationships/hyperlink" Target="http://www.scat-technology.ru/" TargetMode="External"/><Relationship Id="rId_hyperlink_1102" Type="http://schemas.openxmlformats.org/officeDocument/2006/relationships/hyperlink" Target="http://www.scat-technology.ru/" TargetMode="External"/><Relationship Id="rId_hyperlink_1103" Type="http://schemas.openxmlformats.org/officeDocument/2006/relationships/hyperlink" Target="http://www.scat-technology.ru/" TargetMode="External"/><Relationship Id="rId_hyperlink_1104" Type="http://schemas.openxmlformats.org/officeDocument/2006/relationships/hyperlink" Target="http://www.scat-technology.ru/" TargetMode="External"/><Relationship Id="rId_hyperlink_1105" Type="http://schemas.openxmlformats.org/officeDocument/2006/relationships/hyperlink" Target="http://www.scat-technology.ru/" TargetMode="External"/><Relationship Id="rId_hyperlink_1106" Type="http://schemas.openxmlformats.org/officeDocument/2006/relationships/hyperlink" Target="http://www.scat-technology.ru/" TargetMode="External"/><Relationship Id="rId_hyperlink_1107" Type="http://schemas.openxmlformats.org/officeDocument/2006/relationships/hyperlink" Target="http://www.scat-technology.ru/" TargetMode="External"/><Relationship Id="rId_hyperlink_1108" Type="http://schemas.openxmlformats.org/officeDocument/2006/relationships/hyperlink" Target="http://www.scat-technology.ru/" TargetMode="External"/><Relationship Id="rId_hyperlink_1109" Type="http://schemas.openxmlformats.org/officeDocument/2006/relationships/hyperlink" Target="http://www.scat-technology.ru/" TargetMode="External"/><Relationship Id="rId_hyperlink_1110" Type="http://schemas.openxmlformats.org/officeDocument/2006/relationships/hyperlink" Target="http://www.scat-technology.ru/" TargetMode="External"/><Relationship Id="rId_hyperlink_1111" Type="http://schemas.openxmlformats.org/officeDocument/2006/relationships/hyperlink" Target="http://www.scat-technology.ru/" TargetMode="External"/><Relationship Id="rId_hyperlink_1112" Type="http://schemas.openxmlformats.org/officeDocument/2006/relationships/hyperlink" Target="http://www.scat-technology.ru/" TargetMode="External"/><Relationship Id="rId_hyperlink_1113" Type="http://schemas.openxmlformats.org/officeDocument/2006/relationships/hyperlink" Target="http://www.scat-technology.ru/" TargetMode="External"/><Relationship Id="rId_hyperlink_1114" Type="http://schemas.openxmlformats.org/officeDocument/2006/relationships/hyperlink" Target="http://www.scat-technology.ru/" TargetMode="External"/><Relationship Id="rId_hyperlink_1115" Type="http://schemas.openxmlformats.org/officeDocument/2006/relationships/hyperlink" Target="http://www.scat-technology.ru/" TargetMode="External"/><Relationship Id="rId_hyperlink_1116" Type="http://schemas.openxmlformats.org/officeDocument/2006/relationships/hyperlink" Target="http://www.scat-technology.ru/" TargetMode="External"/><Relationship Id="rId_hyperlink_1117" Type="http://schemas.openxmlformats.org/officeDocument/2006/relationships/hyperlink" Target="http://www.scat-technology.ru/" TargetMode="External"/><Relationship Id="rId_hyperlink_1118" Type="http://schemas.openxmlformats.org/officeDocument/2006/relationships/hyperlink" Target="http://www.scat-technology.ru/" TargetMode="External"/><Relationship Id="rId_hyperlink_1119" Type="http://schemas.openxmlformats.org/officeDocument/2006/relationships/hyperlink" Target="http://www.scat-technology.ru/" TargetMode="External"/><Relationship Id="rId_hyperlink_1120" Type="http://schemas.openxmlformats.org/officeDocument/2006/relationships/hyperlink" Target="http://www.scat-technology.ru/" TargetMode="External"/><Relationship Id="rId_hyperlink_1121" Type="http://schemas.openxmlformats.org/officeDocument/2006/relationships/hyperlink" Target="http://www.scat-technology.ru/" TargetMode="External"/><Relationship Id="rId_hyperlink_1122" Type="http://schemas.openxmlformats.org/officeDocument/2006/relationships/hyperlink" Target="http://www.scat-technology.ru/" TargetMode="External"/><Relationship Id="rId_hyperlink_1123" Type="http://schemas.openxmlformats.org/officeDocument/2006/relationships/hyperlink" Target="http://www.scat-technology.ru/" TargetMode="External"/><Relationship Id="rId_hyperlink_1124" Type="http://schemas.openxmlformats.org/officeDocument/2006/relationships/hyperlink" Target="http://www.scat-technology.ru/" TargetMode="External"/><Relationship Id="rId_hyperlink_1125" Type="http://schemas.openxmlformats.org/officeDocument/2006/relationships/hyperlink" Target="http://www.scat-technology.ru/" TargetMode="External"/><Relationship Id="rId_hyperlink_1126" Type="http://schemas.openxmlformats.org/officeDocument/2006/relationships/hyperlink" Target="http://www.scat-technology.ru/" TargetMode="External"/><Relationship Id="rId_hyperlink_1127" Type="http://schemas.openxmlformats.org/officeDocument/2006/relationships/hyperlink" Target="http://www.scat-technology.ru/" TargetMode="External"/><Relationship Id="rId_hyperlink_1128" Type="http://schemas.openxmlformats.org/officeDocument/2006/relationships/hyperlink" Target="http://www.scat-technology.ru/" TargetMode="External"/><Relationship Id="rId_hyperlink_1129" Type="http://schemas.openxmlformats.org/officeDocument/2006/relationships/hyperlink" Target="http://www.scat-technology.ru/" TargetMode="External"/><Relationship Id="rId_hyperlink_1130" Type="http://schemas.openxmlformats.org/officeDocument/2006/relationships/hyperlink" Target="http://www.scat-technology.ru/" TargetMode="External"/><Relationship Id="rId_hyperlink_1131" Type="http://schemas.openxmlformats.org/officeDocument/2006/relationships/hyperlink" Target="http://www.scat-technology.ru/" TargetMode="External"/><Relationship Id="rId_hyperlink_1132" Type="http://schemas.openxmlformats.org/officeDocument/2006/relationships/hyperlink" Target="http://www.scat-technology.ru/" TargetMode="External"/><Relationship Id="rId_hyperlink_1133" Type="http://schemas.openxmlformats.org/officeDocument/2006/relationships/hyperlink" Target="http://www.scat-technology.ru/" TargetMode="External"/><Relationship Id="rId_hyperlink_1134" Type="http://schemas.openxmlformats.org/officeDocument/2006/relationships/hyperlink" Target="http://www.scat-technology.ru/" TargetMode="External"/><Relationship Id="rId_hyperlink_1135" Type="http://schemas.openxmlformats.org/officeDocument/2006/relationships/hyperlink" Target="http://www.scat-technology.ru/" TargetMode="External"/><Relationship Id="rId_hyperlink_1136" Type="http://schemas.openxmlformats.org/officeDocument/2006/relationships/hyperlink" Target="http://www.scat-technology.ru/" TargetMode="External"/><Relationship Id="rId_hyperlink_1137" Type="http://schemas.openxmlformats.org/officeDocument/2006/relationships/hyperlink" Target="http://www.scat-technology.ru/" TargetMode="External"/><Relationship Id="rId_hyperlink_1138" Type="http://schemas.openxmlformats.org/officeDocument/2006/relationships/hyperlink" Target="http://www.scat-technology.ru/" TargetMode="External"/><Relationship Id="rId_hyperlink_1139" Type="http://schemas.openxmlformats.org/officeDocument/2006/relationships/hyperlink" Target="http://www.scat-technology.ru/" TargetMode="External"/><Relationship Id="rId_hyperlink_1140" Type="http://schemas.openxmlformats.org/officeDocument/2006/relationships/hyperlink" Target="http://www.scat-technology.ru/" TargetMode="External"/><Relationship Id="rId_hyperlink_1141" Type="http://schemas.openxmlformats.org/officeDocument/2006/relationships/hyperlink" Target="http://www.scat-technology.ru/" TargetMode="External"/><Relationship Id="rId_hyperlink_1142" Type="http://schemas.openxmlformats.org/officeDocument/2006/relationships/hyperlink" Target="http://www.scat-technology.ru/" TargetMode="External"/><Relationship Id="rId_hyperlink_1143" Type="http://schemas.openxmlformats.org/officeDocument/2006/relationships/hyperlink" Target="http://www.scat-technology.ru/" TargetMode="External"/><Relationship Id="rId_hyperlink_1144" Type="http://schemas.openxmlformats.org/officeDocument/2006/relationships/hyperlink" Target="http://www.scat-technology.ru/" TargetMode="External"/><Relationship Id="rId_hyperlink_1145" Type="http://schemas.openxmlformats.org/officeDocument/2006/relationships/hyperlink" Target="http://www.scat-technology.ru/" TargetMode="External"/><Relationship Id="rId_hyperlink_1146" Type="http://schemas.openxmlformats.org/officeDocument/2006/relationships/hyperlink" Target="http://www.scat-technology.ru/" TargetMode="External"/><Relationship Id="rId_hyperlink_1147" Type="http://schemas.openxmlformats.org/officeDocument/2006/relationships/hyperlink" Target="http://www.scat-technology.ru/" TargetMode="External"/><Relationship Id="rId_hyperlink_1148" Type="http://schemas.openxmlformats.org/officeDocument/2006/relationships/hyperlink" Target="http://www.scat-technology.ru/" TargetMode="External"/><Relationship Id="rId_hyperlink_1149" Type="http://schemas.openxmlformats.org/officeDocument/2006/relationships/hyperlink" Target="http://www.scat-technology.ru/" TargetMode="External"/><Relationship Id="rId_hyperlink_1150" Type="http://schemas.openxmlformats.org/officeDocument/2006/relationships/hyperlink" Target="http://www.scat-technology.ru/" TargetMode="External"/><Relationship Id="rId_hyperlink_1151" Type="http://schemas.openxmlformats.org/officeDocument/2006/relationships/hyperlink" Target="http://www.scat-technology.ru/" TargetMode="External"/><Relationship Id="rId_hyperlink_1152" Type="http://schemas.openxmlformats.org/officeDocument/2006/relationships/hyperlink" Target="http://www.scat-technology.ru/" TargetMode="External"/><Relationship Id="rId_hyperlink_1153" Type="http://schemas.openxmlformats.org/officeDocument/2006/relationships/hyperlink" Target="http://www.scat-technology.ru/" TargetMode="External"/><Relationship Id="rId_hyperlink_1154" Type="http://schemas.openxmlformats.org/officeDocument/2006/relationships/hyperlink" Target="http://www.scat-technology.ru/" TargetMode="External"/><Relationship Id="rId_hyperlink_1155" Type="http://schemas.openxmlformats.org/officeDocument/2006/relationships/hyperlink" Target="http://www.scat-technology.ru/" TargetMode="External"/><Relationship Id="rId_hyperlink_1156" Type="http://schemas.openxmlformats.org/officeDocument/2006/relationships/hyperlink" Target="http://www.scat-technology.ru/" TargetMode="External"/><Relationship Id="rId_hyperlink_1157" Type="http://schemas.openxmlformats.org/officeDocument/2006/relationships/hyperlink" Target="http://www.scat-technology.ru/" TargetMode="External"/><Relationship Id="rId_hyperlink_1158" Type="http://schemas.openxmlformats.org/officeDocument/2006/relationships/hyperlink" Target="http://www.scat-technology.ru/" TargetMode="External"/><Relationship Id="rId_hyperlink_1159" Type="http://schemas.openxmlformats.org/officeDocument/2006/relationships/hyperlink" Target="http://www.scat-technology.ru/" TargetMode="External"/><Relationship Id="rId_hyperlink_1160" Type="http://schemas.openxmlformats.org/officeDocument/2006/relationships/hyperlink" Target="http://www.scat-technology.ru/" TargetMode="External"/><Relationship Id="rId_hyperlink_1161" Type="http://schemas.openxmlformats.org/officeDocument/2006/relationships/hyperlink" Target="http://www.scat-technology.ru/" TargetMode="External"/><Relationship Id="rId_hyperlink_1162" Type="http://schemas.openxmlformats.org/officeDocument/2006/relationships/hyperlink" Target="http://www.scat-technology.ru/" TargetMode="External"/><Relationship Id="rId_hyperlink_1163" Type="http://schemas.openxmlformats.org/officeDocument/2006/relationships/hyperlink" Target="http://www.scat-technology.ru/" TargetMode="External"/><Relationship Id="rId_hyperlink_1164" Type="http://schemas.openxmlformats.org/officeDocument/2006/relationships/hyperlink" Target="http://www.scat-technology.ru/" TargetMode="External"/><Relationship Id="rId_hyperlink_1165" Type="http://schemas.openxmlformats.org/officeDocument/2006/relationships/hyperlink" Target="http://www.scat-technology.ru/" TargetMode="External"/><Relationship Id="rId_hyperlink_1166" Type="http://schemas.openxmlformats.org/officeDocument/2006/relationships/hyperlink" Target="http://www.scat-technology.ru/" TargetMode="External"/><Relationship Id="rId_hyperlink_1167" Type="http://schemas.openxmlformats.org/officeDocument/2006/relationships/hyperlink" Target="http://www.scat-technology.ru/" TargetMode="External"/><Relationship Id="rId_hyperlink_1168" Type="http://schemas.openxmlformats.org/officeDocument/2006/relationships/hyperlink" Target="http://www.scat-technology.ru/" TargetMode="External"/><Relationship Id="rId_hyperlink_1169" Type="http://schemas.openxmlformats.org/officeDocument/2006/relationships/hyperlink" Target="http://www.scat-technology.ru/" TargetMode="External"/><Relationship Id="rId_hyperlink_1170" Type="http://schemas.openxmlformats.org/officeDocument/2006/relationships/hyperlink" Target="http://www.scat-technology.ru/" TargetMode="External"/><Relationship Id="rId_hyperlink_1171" Type="http://schemas.openxmlformats.org/officeDocument/2006/relationships/hyperlink" Target="http://www.scat-technology.ru/" TargetMode="External"/><Relationship Id="rId_hyperlink_1172" Type="http://schemas.openxmlformats.org/officeDocument/2006/relationships/hyperlink" Target="http://www.scat-technology.ru/" TargetMode="External"/><Relationship Id="rId_hyperlink_1173" Type="http://schemas.openxmlformats.org/officeDocument/2006/relationships/hyperlink" Target="http://www.scat-technology.ru/" TargetMode="External"/><Relationship Id="rId_hyperlink_1174" Type="http://schemas.openxmlformats.org/officeDocument/2006/relationships/hyperlink" Target="http://www.scat-technology.ru/" TargetMode="External"/><Relationship Id="rId_hyperlink_1175" Type="http://schemas.openxmlformats.org/officeDocument/2006/relationships/hyperlink" Target="http://www.scat-technology.ru/" TargetMode="External"/><Relationship Id="rId_hyperlink_1176" Type="http://schemas.openxmlformats.org/officeDocument/2006/relationships/hyperlink" Target="http://www.scat-technology.ru/" TargetMode="External"/><Relationship Id="rId_hyperlink_1177" Type="http://schemas.openxmlformats.org/officeDocument/2006/relationships/hyperlink" Target="http://www.scat-technology.ru/" TargetMode="External"/><Relationship Id="rId_hyperlink_1178" Type="http://schemas.openxmlformats.org/officeDocument/2006/relationships/hyperlink" Target="http://www.scat-technology.ru/" TargetMode="External"/><Relationship Id="rId_hyperlink_1179" Type="http://schemas.openxmlformats.org/officeDocument/2006/relationships/hyperlink" Target="http://www.scat-technology.ru/" TargetMode="External"/><Relationship Id="rId_hyperlink_1180" Type="http://schemas.openxmlformats.org/officeDocument/2006/relationships/hyperlink" Target="http://www.scat-technology.ru/" TargetMode="External"/><Relationship Id="rId_hyperlink_1181" Type="http://schemas.openxmlformats.org/officeDocument/2006/relationships/hyperlink" Target="http://www.scat-technology.ru/" TargetMode="External"/><Relationship Id="rId_hyperlink_1182" Type="http://schemas.openxmlformats.org/officeDocument/2006/relationships/hyperlink" Target="http://www.scat-technology.ru/" TargetMode="External"/><Relationship Id="rId_hyperlink_1183" Type="http://schemas.openxmlformats.org/officeDocument/2006/relationships/hyperlink" Target="http://www.scat-technology.ru/" TargetMode="External"/><Relationship Id="rId_hyperlink_1184" Type="http://schemas.openxmlformats.org/officeDocument/2006/relationships/hyperlink" Target="http://www.scat-technology.ru/" TargetMode="External"/><Relationship Id="rId_hyperlink_1185" Type="http://schemas.openxmlformats.org/officeDocument/2006/relationships/hyperlink" Target="http://www.scat-technology.ru/" TargetMode="External"/><Relationship Id="rId_hyperlink_1186" Type="http://schemas.openxmlformats.org/officeDocument/2006/relationships/hyperlink" Target="http://www.scat-technology.ru/" TargetMode="External"/><Relationship Id="rId_hyperlink_1187" Type="http://schemas.openxmlformats.org/officeDocument/2006/relationships/hyperlink" Target="http://www.scat-technology.ru/" TargetMode="External"/><Relationship Id="rId_hyperlink_1188" Type="http://schemas.openxmlformats.org/officeDocument/2006/relationships/hyperlink" Target="http://www.scat-technology.ru/" TargetMode="External"/><Relationship Id="rId_hyperlink_1189" Type="http://schemas.openxmlformats.org/officeDocument/2006/relationships/hyperlink" Target="http://www.scat-technology.ru/" TargetMode="External"/><Relationship Id="rId_hyperlink_1190" Type="http://schemas.openxmlformats.org/officeDocument/2006/relationships/hyperlink" Target="http://www.scat-technology.ru/" TargetMode="External"/><Relationship Id="rId_hyperlink_1191" Type="http://schemas.openxmlformats.org/officeDocument/2006/relationships/hyperlink" Target="http://www.scat-technology.ru/" TargetMode="External"/><Relationship Id="rId_hyperlink_1192" Type="http://schemas.openxmlformats.org/officeDocument/2006/relationships/hyperlink" Target="http://www.scat-technology.ru/" TargetMode="External"/><Relationship Id="rId_hyperlink_1193" Type="http://schemas.openxmlformats.org/officeDocument/2006/relationships/hyperlink" Target="http://www.scat-technology.ru/" TargetMode="External"/><Relationship Id="rId_hyperlink_1194" Type="http://schemas.openxmlformats.org/officeDocument/2006/relationships/hyperlink" Target="http://www.scat-technology.ru/" TargetMode="External"/><Relationship Id="rId_hyperlink_1195" Type="http://schemas.openxmlformats.org/officeDocument/2006/relationships/hyperlink" Target="http://www.scat-technology.ru/" TargetMode="External"/><Relationship Id="rId_hyperlink_1196" Type="http://schemas.openxmlformats.org/officeDocument/2006/relationships/hyperlink" Target="http://www.scat-technology.ru/" TargetMode="External"/><Relationship Id="rId_hyperlink_1197" Type="http://schemas.openxmlformats.org/officeDocument/2006/relationships/hyperlink" Target="http://www.scat-technology.ru/" TargetMode="External"/><Relationship Id="rId_hyperlink_1198" Type="http://schemas.openxmlformats.org/officeDocument/2006/relationships/hyperlink" Target="http://www.scat-technology.ru/" TargetMode="External"/><Relationship Id="rId_hyperlink_1199" Type="http://schemas.openxmlformats.org/officeDocument/2006/relationships/hyperlink" Target="http://www.scat-technology.ru/" TargetMode="External"/><Relationship Id="rId_hyperlink_1200" Type="http://schemas.openxmlformats.org/officeDocument/2006/relationships/hyperlink" Target="http://www.scat-technology.ru/" TargetMode="External"/><Relationship Id="rId_hyperlink_1201" Type="http://schemas.openxmlformats.org/officeDocument/2006/relationships/hyperlink" Target="http://www.scat-technology.ru/" TargetMode="External"/><Relationship Id="rId_hyperlink_1202" Type="http://schemas.openxmlformats.org/officeDocument/2006/relationships/hyperlink" Target="http://www.scat-technology.ru/" TargetMode="External"/><Relationship Id="rId_hyperlink_1203" Type="http://schemas.openxmlformats.org/officeDocument/2006/relationships/hyperlink" Target="http://www.scat-technology.ru/" TargetMode="External"/><Relationship Id="rId_hyperlink_1204" Type="http://schemas.openxmlformats.org/officeDocument/2006/relationships/hyperlink" Target="http://www.scat-technology.ru/" TargetMode="External"/><Relationship Id="rId_hyperlink_1205" Type="http://schemas.openxmlformats.org/officeDocument/2006/relationships/hyperlink" Target="http://www.scat-technology.ru/" TargetMode="External"/><Relationship Id="rId_hyperlink_1206" Type="http://schemas.openxmlformats.org/officeDocument/2006/relationships/hyperlink" Target="http://www.scat-technology.ru/" TargetMode="External"/><Relationship Id="rId_hyperlink_1207" Type="http://schemas.openxmlformats.org/officeDocument/2006/relationships/hyperlink" Target="http://www.scat-technology.ru/" TargetMode="External"/><Relationship Id="rId_hyperlink_1208" Type="http://schemas.openxmlformats.org/officeDocument/2006/relationships/hyperlink" Target="http://www.scat-technology.ru/" TargetMode="External"/><Relationship Id="rId_hyperlink_1209" Type="http://schemas.openxmlformats.org/officeDocument/2006/relationships/hyperlink" Target="http://www.scat-technology.ru/" TargetMode="External"/><Relationship Id="rId_hyperlink_1210" Type="http://schemas.openxmlformats.org/officeDocument/2006/relationships/hyperlink" Target="http://www.scat-technology.ru/" TargetMode="External"/><Relationship Id="rId_hyperlink_1211" Type="http://schemas.openxmlformats.org/officeDocument/2006/relationships/hyperlink" Target="http://www.scat-technology.ru/" TargetMode="External"/><Relationship Id="rId_hyperlink_1212" Type="http://schemas.openxmlformats.org/officeDocument/2006/relationships/hyperlink" Target="http://www.scat-technology.ru/" TargetMode="External"/><Relationship Id="rId_hyperlink_1213" Type="http://schemas.openxmlformats.org/officeDocument/2006/relationships/hyperlink" Target="http://www.scat-technology.ru/" TargetMode="External"/><Relationship Id="rId_hyperlink_1214" Type="http://schemas.openxmlformats.org/officeDocument/2006/relationships/hyperlink" Target="http://www.scat-technology.ru/" TargetMode="External"/><Relationship Id="rId_hyperlink_1215" Type="http://schemas.openxmlformats.org/officeDocument/2006/relationships/hyperlink" Target="http://www.scat-technology.ru/" TargetMode="External"/><Relationship Id="rId_hyperlink_1216" Type="http://schemas.openxmlformats.org/officeDocument/2006/relationships/hyperlink" Target="http://www.scat-technology.ru/" TargetMode="External"/><Relationship Id="rId_hyperlink_1217" Type="http://schemas.openxmlformats.org/officeDocument/2006/relationships/hyperlink" Target="http://www.scat-technology.ru/" TargetMode="External"/><Relationship Id="rId_hyperlink_1218" Type="http://schemas.openxmlformats.org/officeDocument/2006/relationships/hyperlink" Target="http://www.scat-technology.ru/" TargetMode="External"/><Relationship Id="rId_hyperlink_1219" Type="http://schemas.openxmlformats.org/officeDocument/2006/relationships/hyperlink" Target="http://www.scat-technology.ru/" TargetMode="External"/><Relationship Id="rId_hyperlink_1220" Type="http://schemas.openxmlformats.org/officeDocument/2006/relationships/hyperlink" Target="http://www.scat-technology.ru/" TargetMode="External"/><Relationship Id="rId_hyperlink_1221" Type="http://schemas.openxmlformats.org/officeDocument/2006/relationships/hyperlink" Target="http://www.scat-technology.ru/" TargetMode="External"/><Relationship Id="rId_hyperlink_1222" Type="http://schemas.openxmlformats.org/officeDocument/2006/relationships/hyperlink" Target="http://www.scat-technology.ru/" TargetMode="External"/><Relationship Id="rId_hyperlink_1223" Type="http://schemas.openxmlformats.org/officeDocument/2006/relationships/hyperlink" Target="http://www.scat-technology.ru/" TargetMode="External"/><Relationship Id="rId_hyperlink_1224" Type="http://schemas.openxmlformats.org/officeDocument/2006/relationships/hyperlink" Target="http://www.scat-technology.ru/" TargetMode="External"/><Relationship Id="rId_hyperlink_1225" Type="http://schemas.openxmlformats.org/officeDocument/2006/relationships/hyperlink" Target="http://www.scat-technology.ru/" TargetMode="External"/><Relationship Id="rId_hyperlink_1226" Type="http://schemas.openxmlformats.org/officeDocument/2006/relationships/hyperlink" Target="http://www.scat-technology.ru/" TargetMode="External"/><Relationship Id="rId_hyperlink_1227" Type="http://schemas.openxmlformats.org/officeDocument/2006/relationships/hyperlink" Target="http://www.scat-technology.ru/" TargetMode="External"/><Relationship Id="rId_hyperlink_1228" Type="http://schemas.openxmlformats.org/officeDocument/2006/relationships/hyperlink" Target="http://www.scat-technology.ru/" TargetMode="External"/><Relationship Id="rId_hyperlink_1229" Type="http://schemas.openxmlformats.org/officeDocument/2006/relationships/hyperlink" Target="http://www.scat-technology.ru/" TargetMode="External"/><Relationship Id="rId_hyperlink_1230" Type="http://schemas.openxmlformats.org/officeDocument/2006/relationships/hyperlink" Target="http://www.scat-technology.ru/" TargetMode="External"/><Relationship Id="rId_hyperlink_1231" Type="http://schemas.openxmlformats.org/officeDocument/2006/relationships/hyperlink" Target="http://www.scat-technology.ru/" TargetMode="External"/><Relationship Id="rId_hyperlink_1232" Type="http://schemas.openxmlformats.org/officeDocument/2006/relationships/hyperlink" Target="http://www.scat-technology.ru/" TargetMode="External"/><Relationship Id="rId_hyperlink_1233" Type="http://schemas.openxmlformats.org/officeDocument/2006/relationships/hyperlink" Target="http://www.scat-technology.ru/" TargetMode="External"/><Relationship Id="rId_hyperlink_1234" Type="http://schemas.openxmlformats.org/officeDocument/2006/relationships/hyperlink" Target="http://www.scat-technology.ru/" TargetMode="External"/><Relationship Id="rId_hyperlink_1235" Type="http://schemas.openxmlformats.org/officeDocument/2006/relationships/hyperlink" Target="http://www.scat-technology.ru/" TargetMode="External"/><Relationship Id="rId_hyperlink_1236" Type="http://schemas.openxmlformats.org/officeDocument/2006/relationships/hyperlink" Target="http://www.scat-technology.ru/" TargetMode="External"/><Relationship Id="rId_hyperlink_1237" Type="http://schemas.openxmlformats.org/officeDocument/2006/relationships/hyperlink" Target="http://www.scat-technology.ru/" TargetMode="External"/><Relationship Id="rId_hyperlink_1238" Type="http://schemas.openxmlformats.org/officeDocument/2006/relationships/hyperlink" Target="http://www.scat-technology.ru/" TargetMode="External"/><Relationship Id="rId_hyperlink_1239" Type="http://schemas.openxmlformats.org/officeDocument/2006/relationships/hyperlink" Target="http://www.scat-technology.ru/" TargetMode="External"/><Relationship Id="rId_hyperlink_1240" Type="http://schemas.openxmlformats.org/officeDocument/2006/relationships/hyperlink" Target="http://www.scat-technology.ru/" TargetMode="External"/><Relationship Id="rId_hyperlink_1241" Type="http://schemas.openxmlformats.org/officeDocument/2006/relationships/hyperlink" Target="http://www.scat-technology.ru/" TargetMode="External"/><Relationship Id="rId_hyperlink_1242" Type="http://schemas.openxmlformats.org/officeDocument/2006/relationships/hyperlink" Target="http://www.scat-technology.ru/" TargetMode="External"/><Relationship Id="rId_hyperlink_1243" Type="http://schemas.openxmlformats.org/officeDocument/2006/relationships/hyperlink" Target="http://www.scat-technology.ru/" TargetMode="External"/><Relationship Id="rId_hyperlink_1244" Type="http://schemas.openxmlformats.org/officeDocument/2006/relationships/hyperlink" Target="http://www.scat-technology.ru/" TargetMode="External"/><Relationship Id="rId_hyperlink_1245" Type="http://schemas.openxmlformats.org/officeDocument/2006/relationships/hyperlink" Target="http://www.scat-technology.ru/" TargetMode="External"/><Relationship Id="rId_hyperlink_1246" Type="http://schemas.openxmlformats.org/officeDocument/2006/relationships/hyperlink" Target="http://www.scat-technology.ru/" TargetMode="External"/><Relationship Id="rId_hyperlink_1247" Type="http://schemas.openxmlformats.org/officeDocument/2006/relationships/hyperlink" Target="http://www.scat-technology.ru/" TargetMode="External"/><Relationship Id="rId_hyperlink_1248" Type="http://schemas.openxmlformats.org/officeDocument/2006/relationships/hyperlink" Target="http://www.scat-technology.ru/" TargetMode="External"/><Relationship Id="rId_hyperlink_1249" Type="http://schemas.openxmlformats.org/officeDocument/2006/relationships/hyperlink" Target="http://www.scat-technology.ru/" TargetMode="External"/><Relationship Id="rId_hyperlink_1250" Type="http://schemas.openxmlformats.org/officeDocument/2006/relationships/hyperlink" Target="http://www.scat-technology.ru/" TargetMode="External"/><Relationship Id="rId_hyperlink_1251" Type="http://schemas.openxmlformats.org/officeDocument/2006/relationships/hyperlink" Target="http://www.scat-technology.ru/" TargetMode="External"/><Relationship Id="rId_hyperlink_1252" Type="http://schemas.openxmlformats.org/officeDocument/2006/relationships/hyperlink" Target="http://www.scat-technology.ru/" TargetMode="External"/><Relationship Id="rId_hyperlink_1253" Type="http://schemas.openxmlformats.org/officeDocument/2006/relationships/hyperlink" Target="http://www.scat-technology.ru/" TargetMode="External"/><Relationship Id="rId_hyperlink_1254" Type="http://schemas.openxmlformats.org/officeDocument/2006/relationships/hyperlink" Target="http://www.scat-technology.ru/" TargetMode="External"/><Relationship Id="rId_hyperlink_1255" Type="http://schemas.openxmlformats.org/officeDocument/2006/relationships/hyperlink" Target="http://www.scat-technology.ru/" TargetMode="External"/><Relationship Id="rId_hyperlink_1256" Type="http://schemas.openxmlformats.org/officeDocument/2006/relationships/hyperlink" Target="http://www.scat-technology.ru/" TargetMode="External"/><Relationship Id="rId_hyperlink_1257" Type="http://schemas.openxmlformats.org/officeDocument/2006/relationships/hyperlink" Target="http://www.scat-technology.ru/" TargetMode="External"/><Relationship Id="rId_hyperlink_1258" Type="http://schemas.openxmlformats.org/officeDocument/2006/relationships/hyperlink" Target="http://www.scat-technology.ru/" TargetMode="External"/><Relationship Id="rId_hyperlink_1259" Type="http://schemas.openxmlformats.org/officeDocument/2006/relationships/hyperlink" Target="http://www.scat-technology.ru/" TargetMode="External"/><Relationship Id="rId_hyperlink_1260" Type="http://schemas.openxmlformats.org/officeDocument/2006/relationships/hyperlink" Target="http://www.scat-technology.ru/" TargetMode="External"/><Relationship Id="rId_hyperlink_1261" Type="http://schemas.openxmlformats.org/officeDocument/2006/relationships/hyperlink" Target="http://www.scat-technology.ru/" TargetMode="External"/><Relationship Id="rId_hyperlink_1262" Type="http://schemas.openxmlformats.org/officeDocument/2006/relationships/hyperlink" Target="http://www.scat-technology.ru/" TargetMode="External"/><Relationship Id="rId_hyperlink_1263" Type="http://schemas.openxmlformats.org/officeDocument/2006/relationships/hyperlink" Target="http://www.scat-technology.ru/" TargetMode="External"/><Relationship Id="rId_hyperlink_1264" Type="http://schemas.openxmlformats.org/officeDocument/2006/relationships/hyperlink" Target="http://www.scat-technology.ru/" TargetMode="External"/><Relationship Id="rId_hyperlink_1265" Type="http://schemas.openxmlformats.org/officeDocument/2006/relationships/hyperlink" Target="http://www.scat-technology.ru/" TargetMode="External"/><Relationship Id="rId_hyperlink_1266" Type="http://schemas.openxmlformats.org/officeDocument/2006/relationships/hyperlink" Target="http://www.scat-technology.ru/" TargetMode="External"/><Relationship Id="rId_hyperlink_1267" Type="http://schemas.openxmlformats.org/officeDocument/2006/relationships/hyperlink" Target="http://www.scat-technology.ru/" TargetMode="External"/><Relationship Id="rId_hyperlink_1268" Type="http://schemas.openxmlformats.org/officeDocument/2006/relationships/hyperlink" Target="http://www.scat-technology.ru/" TargetMode="External"/><Relationship Id="rId_hyperlink_1269" Type="http://schemas.openxmlformats.org/officeDocument/2006/relationships/hyperlink" Target="http://www.scat-technology.ru/" TargetMode="External"/><Relationship Id="rId_hyperlink_1270" Type="http://schemas.openxmlformats.org/officeDocument/2006/relationships/hyperlink" Target="http://www.scat-technology.ru/" TargetMode="External"/><Relationship Id="rId_hyperlink_1271" Type="http://schemas.openxmlformats.org/officeDocument/2006/relationships/hyperlink" Target="http://www.scat-technology.ru/" TargetMode="External"/><Relationship Id="rId_hyperlink_1272" Type="http://schemas.openxmlformats.org/officeDocument/2006/relationships/hyperlink" Target="http://www.scat-technology.ru/" TargetMode="External"/><Relationship Id="rId_hyperlink_1273" Type="http://schemas.openxmlformats.org/officeDocument/2006/relationships/hyperlink" Target="http://www.scat-technology.ru/" TargetMode="External"/><Relationship Id="rId_hyperlink_1274" Type="http://schemas.openxmlformats.org/officeDocument/2006/relationships/hyperlink" Target="http://www.scat-technology.ru/" TargetMode="External"/><Relationship Id="rId_hyperlink_1275" Type="http://schemas.openxmlformats.org/officeDocument/2006/relationships/hyperlink" Target="http://www.scat-technology.ru/" TargetMode="External"/><Relationship Id="rId_hyperlink_1276" Type="http://schemas.openxmlformats.org/officeDocument/2006/relationships/hyperlink" Target="http://www.scat-technology.ru/" TargetMode="External"/><Relationship Id="rId_hyperlink_1277" Type="http://schemas.openxmlformats.org/officeDocument/2006/relationships/hyperlink" Target="http://www.scat-technology.ru/" TargetMode="External"/><Relationship Id="rId_hyperlink_1278" Type="http://schemas.openxmlformats.org/officeDocument/2006/relationships/hyperlink" Target="http://www.scat-technology.ru/" TargetMode="External"/><Relationship Id="rId_hyperlink_1279" Type="http://schemas.openxmlformats.org/officeDocument/2006/relationships/hyperlink" Target="http://www.scat-technology.ru/" TargetMode="External"/><Relationship Id="rId_hyperlink_1280" Type="http://schemas.openxmlformats.org/officeDocument/2006/relationships/hyperlink" Target="http://www.scat-technology.ru/" TargetMode="External"/><Relationship Id="rId_hyperlink_1281" Type="http://schemas.openxmlformats.org/officeDocument/2006/relationships/hyperlink" Target="http://www.scat-technology.ru/" TargetMode="External"/><Relationship Id="rId_hyperlink_1282" Type="http://schemas.openxmlformats.org/officeDocument/2006/relationships/hyperlink" Target="http://www.scat-technology.ru/" TargetMode="External"/><Relationship Id="rId_hyperlink_1283" Type="http://schemas.openxmlformats.org/officeDocument/2006/relationships/hyperlink" Target="http://www.scat-technology.ru/" TargetMode="External"/><Relationship Id="rId_hyperlink_1284" Type="http://schemas.openxmlformats.org/officeDocument/2006/relationships/hyperlink" Target="http://www.scat-technology.ru/" TargetMode="External"/><Relationship Id="rId_hyperlink_1285" Type="http://schemas.openxmlformats.org/officeDocument/2006/relationships/hyperlink" Target="http://www.scat-technology.ru/" TargetMode="External"/><Relationship Id="rId_hyperlink_1286" Type="http://schemas.openxmlformats.org/officeDocument/2006/relationships/hyperlink" Target="http://www.scat-technology.ru/" TargetMode="External"/><Relationship Id="rId_hyperlink_1287" Type="http://schemas.openxmlformats.org/officeDocument/2006/relationships/hyperlink" Target="http://www.scat-technology.ru/" TargetMode="External"/><Relationship Id="rId_hyperlink_1288" Type="http://schemas.openxmlformats.org/officeDocument/2006/relationships/hyperlink" Target="http://www.scat-technology.ru/" TargetMode="External"/><Relationship Id="rId_hyperlink_1289" Type="http://schemas.openxmlformats.org/officeDocument/2006/relationships/hyperlink" Target="http://www.scat-technology.ru/" TargetMode="External"/><Relationship Id="rId_hyperlink_1290" Type="http://schemas.openxmlformats.org/officeDocument/2006/relationships/hyperlink" Target="http://www.scat-technology.ru/" TargetMode="External"/><Relationship Id="rId_hyperlink_1291" Type="http://schemas.openxmlformats.org/officeDocument/2006/relationships/hyperlink" Target="http://www.scat-technology.ru/" TargetMode="External"/><Relationship Id="rId_hyperlink_1292" Type="http://schemas.openxmlformats.org/officeDocument/2006/relationships/hyperlink" Target="http://www.scat-technology.ru/" TargetMode="External"/><Relationship Id="rId_hyperlink_1293" Type="http://schemas.openxmlformats.org/officeDocument/2006/relationships/hyperlink" Target="http://www.scat-technology.ru/" TargetMode="External"/><Relationship Id="rId_hyperlink_1294" Type="http://schemas.openxmlformats.org/officeDocument/2006/relationships/hyperlink" Target="http://www.scat-technology.ru/" TargetMode="External"/><Relationship Id="rId_hyperlink_1295" Type="http://schemas.openxmlformats.org/officeDocument/2006/relationships/hyperlink" Target="http://www.scat-technology.ru/" TargetMode="External"/><Relationship Id="rId_hyperlink_1296" Type="http://schemas.openxmlformats.org/officeDocument/2006/relationships/hyperlink" Target="http://www.scat-technology.ru/" TargetMode="External"/><Relationship Id="rId_hyperlink_1297" Type="http://schemas.openxmlformats.org/officeDocument/2006/relationships/hyperlink" Target="http://www.scat-technology.ru/" TargetMode="External"/><Relationship Id="rId_hyperlink_1298" Type="http://schemas.openxmlformats.org/officeDocument/2006/relationships/hyperlink" Target="http://www.scat-technology.ru/" TargetMode="External"/><Relationship Id="rId_hyperlink_1299" Type="http://schemas.openxmlformats.org/officeDocument/2006/relationships/hyperlink" Target="http://www.scat-technology.ru/" TargetMode="External"/><Relationship Id="rId_hyperlink_1300" Type="http://schemas.openxmlformats.org/officeDocument/2006/relationships/hyperlink" Target="http://www.scat-technology.ru/" TargetMode="External"/><Relationship Id="rId_hyperlink_1301" Type="http://schemas.openxmlformats.org/officeDocument/2006/relationships/hyperlink" Target="http://www.scat-technology.ru/" TargetMode="External"/><Relationship Id="rId_hyperlink_1302" Type="http://schemas.openxmlformats.org/officeDocument/2006/relationships/hyperlink" Target="http://www.scat-technology.ru/" TargetMode="External"/><Relationship Id="rId_hyperlink_1303" Type="http://schemas.openxmlformats.org/officeDocument/2006/relationships/hyperlink" Target="http://www.scat-technology.ru/" TargetMode="External"/><Relationship Id="rId_hyperlink_1304" Type="http://schemas.openxmlformats.org/officeDocument/2006/relationships/hyperlink" Target="http://www.scat-technology.ru/" TargetMode="External"/><Relationship Id="rId_hyperlink_1305" Type="http://schemas.openxmlformats.org/officeDocument/2006/relationships/hyperlink" Target="http://www.scat-technology.ru/" TargetMode="External"/><Relationship Id="rId_hyperlink_1306" Type="http://schemas.openxmlformats.org/officeDocument/2006/relationships/hyperlink" Target="http://www.scat-technology.ru/" TargetMode="External"/><Relationship Id="rId_hyperlink_1307" Type="http://schemas.openxmlformats.org/officeDocument/2006/relationships/hyperlink" Target="http://www.scat-technology.ru/" TargetMode="External"/><Relationship Id="rId_hyperlink_1308" Type="http://schemas.openxmlformats.org/officeDocument/2006/relationships/hyperlink" Target="http://www.scat-technology.ru/" TargetMode="External"/><Relationship Id="rId_hyperlink_1309" Type="http://schemas.openxmlformats.org/officeDocument/2006/relationships/hyperlink" Target="http://www.scat-technology.ru/" TargetMode="External"/><Relationship Id="rId_hyperlink_1310" Type="http://schemas.openxmlformats.org/officeDocument/2006/relationships/hyperlink" Target="http://www.scat-technology.ru/" TargetMode="External"/><Relationship Id="rId_hyperlink_1311" Type="http://schemas.openxmlformats.org/officeDocument/2006/relationships/hyperlink" Target="http://www.scat-technology.ru/" TargetMode="External"/><Relationship Id="rId_hyperlink_1312" Type="http://schemas.openxmlformats.org/officeDocument/2006/relationships/hyperlink" Target="http://www.scat-technology.ru/" TargetMode="External"/><Relationship Id="rId_hyperlink_1313" Type="http://schemas.openxmlformats.org/officeDocument/2006/relationships/hyperlink" Target="http://www.scat-technology.ru/" TargetMode="External"/><Relationship Id="rId_hyperlink_1314" Type="http://schemas.openxmlformats.org/officeDocument/2006/relationships/hyperlink" Target="http://www.scat-technology.ru/" TargetMode="External"/><Relationship Id="rId_hyperlink_1315" Type="http://schemas.openxmlformats.org/officeDocument/2006/relationships/hyperlink" Target="http://www.scat-technology.ru/" TargetMode="External"/><Relationship Id="rId_hyperlink_1316" Type="http://schemas.openxmlformats.org/officeDocument/2006/relationships/hyperlink" Target="http://www.scat-technology.ru/" TargetMode="External"/><Relationship Id="rId_hyperlink_1317" Type="http://schemas.openxmlformats.org/officeDocument/2006/relationships/hyperlink" Target="http://www.scat-technology.ru/" TargetMode="External"/><Relationship Id="rId_hyperlink_1318" Type="http://schemas.openxmlformats.org/officeDocument/2006/relationships/hyperlink" Target="http://www.scat-technology.ru/" TargetMode="External"/><Relationship Id="rId_hyperlink_1319" Type="http://schemas.openxmlformats.org/officeDocument/2006/relationships/hyperlink" Target="http://www.scat-technology.ru/" TargetMode="External"/><Relationship Id="rId_hyperlink_1320" Type="http://schemas.openxmlformats.org/officeDocument/2006/relationships/hyperlink" Target="http://www.scat-technology.ru/" TargetMode="External"/><Relationship Id="rId_hyperlink_1321" Type="http://schemas.openxmlformats.org/officeDocument/2006/relationships/hyperlink" Target="http://www.scat-technology.ru/" TargetMode="External"/><Relationship Id="rId_hyperlink_1322" Type="http://schemas.openxmlformats.org/officeDocument/2006/relationships/hyperlink" Target="http://www.scat-technology.ru/" TargetMode="External"/><Relationship Id="rId_hyperlink_1323" Type="http://schemas.openxmlformats.org/officeDocument/2006/relationships/hyperlink" Target="http://www.scat-technology.ru/" TargetMode="External"/><Relationship Id="rId_hyperlink_1324" Type="http://schemas.openxmlformats.org/officeDocument/2006/relationships/hyperlink" Target="http://www.scat-technology.ru/" TargetMode="External"/><Relationship Id="rId_hyperlink_1325" Type="http://schemas.openxmlformats.org/officeDocument/2006/relationships/hyperlink" Target="http://www.scat-technology.ru/" TargetMode="External"/><Relationship Id="rId_hyperlink_1326" Type="http://schemas.openxmlformats.org/officeDocument/2006/relationships/hyperlink" Target="http://www.scat-technology.ru/" TargetMode="External"/><Relationship Id="rId_hyperlink_1327" Type="http://schemas.openxmlformats.org/officeDocument/2006/relationships/hyperlink" Target="http://www.scat-technology.ru/" TargetMode="External"/><Relationship Id="rId_hyperlink_1328" Type="http://schemas.openxmlformats.org/officeDocument/2006/relationships/hyperlink" Target="http://www.scat-technology.ru/" TargetMode="External"/><Relationship Id="rId_hyperlink_1329" Type="http://schemas.openxmlformats.org/officeDocument/2006/relationships/hyperlink" Target="http://www.scat-technology.ru/" TargetMode="External"/><Relationship Id="rId_hyperlink_1330" Type="http://schemas.openxmlformats.org/officeDocument/2006/relationships/hyperlink" Target="http://www.scat-technology.ru/" TargetMode="External"/><Relationship Id="rId_hyperlink_1331" Type="http://schemas.openxmlformats.org/officeDocument/2006/relationships/hyperlink" Target="http://www.scat-technology.ru/" TargetMode="External"/><Relationship Id="rId_hyperlink_1332" Type="http://schemas.openxmlformats.org/officeDocument/2006/relationships/hyperlink" Target="http://www.scat-technology.ru/" TargetMode="External"/><Relationship Id="rId_hyperlink_1333" Type="http://schemas.openxmlformats.org/officeDocument/2006/relationships/hyperlink" Target="http://www.scat-technology.ru/" TargetMode="External"/><Relationship Id="rId_hyperlink_1334" Type="http://schemas.openxmlformats.org/officeDocument/2006/relationships/hyperlink" Target="http://www.scat-technology.ru/" TargetMode="External"/><Relationship Id="rId_hyperlink_1335" Type="http://schemas.openxmlformats.org/officeDocument/2006/relationships/hyperlink" Target="http://www.scat-technology.ru/" TargetMode="External"/><Relationship Id="rId_hyperlink_1336" Type="http://schemas.openxmlformats.org/officeDocument/2006/relationships/hyperlink" Target="http://www.scat-technology.ru/" TargetMode="External"/><Relationship Id="rId_hyperlink_1337" Type="http://schemas.openxmlformats.org/officeDocument/2006/relationships/hyperlink" Target="http://www.scat-technology.ru/" TargetMode="External"/><Relationship Id="rId_hyperlink_1338" Type="http://schemas.openxmlformats.org/officeDocument/2006/relationships/hyperlink" Target="http://www.scat-technology.ru/" TargetMode="External"/><Relationship Id="rId_hyperlink_1339" Type="http://schemas.openxmlformats.org/officeDocument/2006/relationships/hyperlink" Target="http://www.scat-technology.ru/" TargetMode="External"/><Relationship Id="rId_hyperlink_1340" Type="http://schemas.openxmlformats.org/officeDocument/2006/relationships/hyperlink" Target="http://www.scat-technology.ru/" TargetMode="External"/><Relationship Id="rId_hyperlink_1341" Type="http://schemas.openxmlformats.org/officeDocument/2006/relationships/hyperlink" Target="http://www.scat-technology.ru/" TargetMode="External"/><Relationship Id="rId_hyperlink_1342" Type="http://schemas.openxmlformats.org/officeDocument/2006/relationships/hyperlink" Target="http://www.scat-technology.ru/" TargetMode="External"/><Relationship Id="rId_hyperlink_1343" Type="http://schemas.openxmlformats.org/officeDocument/2006/relationships/hyperlink" Target="http://www.scat-technology.ru/" TargetMode="External"/><Relationship Id="rId_hyperlink_1344" Type="http://schemas.openxmlformats.org/officeDocument/2006/relationships/hyperlink" Target="http://www.scat-technology.ru/" TargetMode="External"/><Relationship Id="rId_hyperlink_1345" Type="http://schemas.openxmlformats.org/officeDocument/2006/relationships/hyperlink" Target="http://www.scat-technology.ru/" TargetMode="External"/><Relationship Id="rId_hyperlink_1346" Type="http://schemas.openxmlformats.org/officeDocument/2006/relationships/hyperlink" Target="http://www.scat-technology.ru/" TargetMode="External"/><Relationship Id="rId_hyperlink_1347" Type="http://schemas.openxmlformats.org/officeDocument/2006/relationships/hyperlink" Target="http://www.scat-technology.ru/" TargetMode="External"/><Relationship Id="rId_hyperlink_1348" Type="http://schemas.openxmlformats.org/officeDocument/2006/relationships/hyperlink" Target="http://www.scat-technology.ru/" TargetMode="External"/><Relationship Id="rId_hyperlink_1349" Type="http://schemas.openxmlformats.org/officeDocument/2006/relationships/hyperlink" Target="http://www.scat-technology.ru/" TargetMode="External"/><Relationship Id="rId_hyperlink_1350" Type="http://schemas.openxmlformats.org/officeDocument/2006/relationships/hyperlink" Target="http://www.scat-technology.ru/" TargetMode="External"/><Relationship Id="rId_hyperlink_1351" Type="http://schemas.openxmlformats.org/officeDocument/2006/relationships/hyperlink" Target="http://www.scat-technology.ru/" TargetMode="External"/><Relationship Id="rId_hyperlink_1352" Type="http://schemas.openxmlformats.org/officeDocument/2006/relationships/hyperlink" Target="http://www.scat-technology.ru/" TargetMode="External"/><Relationship Id="rId_hyperlink_1353" Type="http://schemas.openxmlformats.org/officeDocument/2006/relationships/hyperlink" Target="http://www.scat-technology.ru/" TargetMode="External"/><Relationship Id="rId_hyperlink_1354" Type="http://schemas.openxmlformats.org/officeDocument/2006/relationships/hyperlink" Target="http://www.scat-technology.ru/" TargetMode="External"/><Relationship Id="rId_hyperlink_1355" Type="http://schemas.openxmlformats.org/officeDocument/2006/relationships/hyperlink" Target="http://www.scat-technology.ru/" TargetMode="External"/><Relationship Id="rId_hyperlink_1356" Type="http://schemas.openxmlformats.org/officeDocument/2006/relationships/hyperlink" Target="http://www.scat-technology.ru/" TargetMode="External"/><Relationship Id="rId_hyperlink_1357" Type="http://schemas.openxmlformats.org/officeDocument/2006/relationships/hyperlink" Target="http://www.scat-technology.ru/" TargetMode="External"/><Relationship Id="rId_hyperlink_1358" Type="http://schemas.openxmlformats.org/officeDocument/2006/relationships/hyperlink" Target="http://www.scat-technology.ru/" TargetMode="External"/><Relationship Id="rId_hyperlink_1359" Type="http://schemas.openxmlformats.org/officeDocument/2006/relationships/hyperlink" Target="http://www.scat-technology.ru/" TargetMode="External"/><Relationship Id="rId_hyperlink_1360" Type="http://schemas.openxmlformats.org/officeDocument/2006/relationships/hyperlink" Target="http://www.scat-technology.ru/" TargetMode="External"/><Relationship Id="rId_hyperlink_1361" Type="http://schemas.openxmlformats.org/officeDocument/2006/relationships/hyperlink" Target="http://www.scat-technology.ru/" TargetMode="External"/><Relationship Id="rId_hyperlink_1362" Type="http://schemas.openxmlformats.org/officeDocument/2006/relationships/hyperlink" Target="http://www.scat-technology.ru/" TargetMode="External"/><Relationship Id="rId_hyperlink_1363" Type="http://schemas.openxmlformats.org/officeDocument/2006/relationships/hyperlink" Target="http://www.scat-technology.ru/" TargetMode="External"/><Relationship Id="rId_hyperlink_1364" Type="http://schemas.openxmlformats.org/officeDocument/2006/relationships/hyperlink" Target="http://www.scat-technology.ru/" TargetMode="External"/><Relationship Id="rId_hyperlink_1365" Type="http://schemas.openxmlformats.org/officeDocument/2006/relationships/hyperlink" Target="http://www.scat-technology.ru/" TargetMode="External"/><Relationship Id="rId_hyperlink_1366" Type="http://schemas.openxmlformats.org/officeDocument/2006/relationships/hyperlink" Target="http://www.scat-technology.ru/" TargetMode="External"/><Relationship Id="rId_hyperlink_1367" Type="http://schemas.openxmlformats.org/officeDocument/2006/relationships/hyperlink" Target="http://www.scat-technology.ru/" TargetMode="External"/><Relationship Id="rId_hyperlink_1368" Type="http://schemas.openxmlformats.org/officeDocument/2006/relationships/hyperlink" Target="http://www.scat-technology.ru/" TargetMode="External"/><Relationship Id="rId_hyperlink_1369" Type="http://schemas.openxmlformats.org/officeDocument/2006/relationships/hyperlink" Target="http://www.scat-technology.ru/" TargetMode="External"/><Relationship Id="rId_hyperlink_1370" Type="http://schemas.openxmlformats.org/officeDocument/2006/relationships/hyperlink" Target="http://www.scat-technology.ru/" TargetMode="External"/><Relationship Id="rId_hyperlink_1371" Type="http://schemas.openxmlformats.org/officeDocument/2006/relationships/hyperlink" Target="http://www.scat-technology.ru/" TargetMode="External"/><Relationship Id="rId_hyperlink_1372" Type="http://schemas.openxmlformats.org/officeDocument/2006/relationships/hyperlink" Target="http://www.scat-technology.ru/" TargetMode="External"/><Relationship Id="rId_hyperlink_1373" Type="http://schemas.openxmlformats.org/officeDocument/2006/relationships/hyperlink" Target="http://www.scat-technology.ru/" TargetMode="External"/><Relationship Id="rId_hyperlink_1374" Type="http://schemas.openxmlformats.org/officeDocument/2006/relationships/hyperlink" Target="http://www.scat-technology.ru/" TargetMode="External"/><Relationship Id="rId_hyperlink_1375" Type="http://schemas.openxmlformats.org/officeDocument/2006/relationships/hyperlink" Target="http://www.scat-technology.ru/" TargetMode="External"/><Relationship Id="rId_hyperlink_1376" Type="http://schemas.openxmlformats.org/officeDocument/2006/relationships/hyperlink" Target="http://www.scat-technology.ru/" TargetMode="External"/><Relationship Id="rId_hyperlink_1377" Type="http://schemas.openxmlformats.org/officeDocument/2006/relationships/hyperlink" Target="http://www.scat-technology.ru/" TargetMode="External"/><Relationship Id="rId_hyperlink_1378" Type="http://schemas.openxmlformats.org/officeDocument/2006/relationships/hyperlink" Target="http://www.scat-technology.ru/" TargetMode="External"/><Relationship Id="rId_hyperlink_1379" Type="http://schemas.openxmlformats.org/officeDocument/2006/relationships/hyperlink" Target="http://www.scat-technology.ru/" TargetMode="External"/><Relationship Id="rId_hyperlink_1380" Type="http://schemas.openxmlformats.org/officeDocument/2006/relationships/hyperlink" Target="http://www.scat-technology.ru/" TargetMode="External"/><Relationship Id="rId_hyperlink_1381" Type="http://schemas.openxmlformats.org/officeDocument/2006/relationships/hyperlink" Target="http://www.scat-technology.ru/" TargetMode="External"/><Relationship Id="rId_hyperlink_1382" Type="http://schemas.openxmlformats.org/officeDocument/2006/relationships/hyperlink" Target="http://www.scat-technology.ru/" TargetMode="External"/><Relationship Id="rId_hyperlink_1383" Type="http://schemas.openxmlformats.org/officeDocument/2006/relationships/hyperlink" Target="http://www.scat-technology.ru/" TargetMode="External"/><Relationship Id="rId_hyperlink_1384" Type="http://schemas.openxmlformats.org/officeDocument/2006/relationships/hyperlink" Target="http://www.scat-technology.ru/" TargetMode="External"/><Relationship Id="rId_hyperlink_1385" Type="http://schemas.openxmlformats.org/officeDocument/2006/relationships/hyperlink" Target="http://www.scat-technology.ru/" TargetMode="External"/><Relationship Id="rId_hyperlink_1386" Type="http://schemas.openxmlformats.org/officeDocument/2006/relationships/hyperlink" Target="http://www.scat-technology.ru/" TargetMode="External"/><Relationship Id="rId_hyperlink_1387" Type="http://schemas.openxmlformats.org/officeDocument/2006/relationships/hyperlink" Target="http://www.scat-technology.ru/" TargetMode="External"/><Relationship Id="rId_hyperlink_1388" Type="http://schemas.openxmlformats.org/officeDocument/2006/relationships/hyperlink" Target="http://www.scat-technology.ru/" TargetMode="External"/><Relationship Id="rId_hyperlink_1389" Type="http://schemas.openxmlformats.org/officeDocument/2006/relationships/hyperlink" Target="http://www.scat-technology.ru/" TargetMode="External"/><Relationship Id="rId_hyperlink_1390" Type="http://schemas.openxmlformats.org/officeDocument/2006/relationships/hyperlink" Target="http://www.scat-technology.ru/" TargetMode="External"/><Relationship Id="rId_hyperlink_1391" Type="http://schemas.openxmlformats.org/officeDocument/2006/relationships/hyperlink" Target="http://www.scat-technology.ru/" TargetMode="External"/><Relationship Id="rId_hyperlink_1392" Type="http://schemas.openxmlformats.org/officeDocument/2006/relationships/hyperlink" Target="http://www.scat-technology.ru/" TargetMode="External"/><Relationship Id="rId_hyperlink_1393" Type="http://schemas.openxmlformats.org/officeDocument/2006/relationships/hyperlink" Target="http://www.scat-technology.ru/" TargetMode="External"/><Relationship Id="rId_hyperlink_1394" Type="http://schemas.openxmlformats.org/officeDocument/2006/relationships/hyperlink" Target="http://www.scat-technology.ru/" TargetMode="External"/><Relationship Id="rId_hyperlink_1395" Type="http://schemas.openxmlformats.org/officeDocument/2006/relationships/hyperlink" Target="http://www.scat-technology.ru/" TargetMode="External"/><Relationship Id="rId_hyperlink_1396" Type="http://schemas.openxmlformats.org/officeDocument/2006/relationships/hyperlink" Target="http://www.scat-technology.ru/" TargetMode="External"/><Relationship Id="rId_hyperlink_1397" Type="http://schemas.openxmlformats.org/officeDocument/2006/relationships/hyperlink" Target="http://www.scat-technology.ru/" TargetMode="External"/><Relationship Id="rId_hyperlink_1398" Type="http://schemas.openxmlformats.org/officeDocument/2006/relationships/hyperlink" Target="http://www.scat-technology.ru/" TargetMode="External"/><Relationship Id="rId_hyperlink_1399" Type="http://schemas.openxmlformats.org/officeDocument/2006/relationships/hyperlink" Target="http://www.scat-technology.ru/" TargetMode="External"/><Relationship Id="rId_hyperlink_1400" Type="http://schemas.openxmlformats.org/officeDocument/2006/relationships/hyperlink" Target="http://www.scat-technology.ru/" TargetMode="External"/><Relationship Id="rId_hyperlink_1401" Type="http://schemas.openxmlformats.org/officeDocument/2006/relationships/hyperlink" Target="http://www.scat-technology.ru/" TargetMode="External"/><Relationship Id="rId_hyperlink_1402" Type="http://schemas.openxmlformats.org/officeDocument/2006/relationships/hyperlink" Target="http://www.scat-technology.ru/" TargetMode="External"/><Relationship Id="rId_hyperlink_1403" Type="http://schemas.openxmlformats.org/officeDocument/2006/relationships/hyperlink" Target="http://www.scat-technology.ru/" TargetMode="External"/><Relationship Id="rId_hyperlink_1404" Type="http://schemas.openxmlformats.org/officeDocument/2006/relationships/hyperlink" Target="http://www.scat-technology.ru/" TargetMode="External"/><Relationship Id="rId_hyperlink_1405" Type="http://schemas.openxmlformats.org/officeDocument/2006/relationships/hyperlink" Target="http://www.scat-technology.ru/" TargetMode="External"/><Relationship Id="rId_hyperlink_1406" Type="http://schemas.openxmlformats.org/officeDocument/2006/relationships/hyperlink" Target="http://www.scat-technology.ru/" TargetMode="External"/><Relationship Id="rId_hyperlink_1407" Type="http://schemas.openxmlformats.org/officeDocument/2006/relationships/hyperlink" Target="http://www.scat-technology.ru/" TargetMode="External"/><Relationship Id="rId_hyperlink_1408" Type="http://schemas.openxmlformats.org/officeDocument/2006/relationships/hyperlink" Target="http://www.scat-technology.ru/" TargetMode="External"/><Relationship Id="rId_hyperlink_1409" Type="http://schemas.openxmlformats.org/officeDocument/2006/relationships/hyperlink" Target="http://www.scat-technology.ru/" TargetMode="External"/><Relationship Id="rId_hyperlink_1410" Type="http://schemas.openxmlformats.org/officeDocument/2006/relationships/hyperlink" Target="http://www.scat-technology.ru/" TargetMode="External"/><Relationship Id="rId_hyperlink_1411" Type="http://schemas.openxmlformats.org/officeDocument/2006/relationships/hyperlink" Target="http://www.scat-technology.ru/" TargetMode="External"/><Relationship Id="rId_hyperlink_1412" Type="http://schemas.openxmlformats.org/officeDocument/2006/relationships/hyperlink" Target="http://www.scat-technology.ru/" TargetMode="External"/><Relationship Id="rId_hyperlink_1413" Type="http://schemas.openxmlformats.org/officeDocument/2006/relationships/hyperlink" Target="http://www.scat-technology.ru/" TargetMode="External"/><Relationship Id="rId_hyperlink_1414" Type="http://schemas.openxmlformats.org/officeDocument/2006/relationships/hyperlink" Target="http://www.scat-technology.ru/" TargetMode="External"/><Relationship Id="rId_hyperlink_1415" Type="http://schemas.openxmlformats.org/officeDocument/2006/relationships/hyperlink" Target="http://www.scat-technology.ru/" TargetMode="External"/><Relationship Id="rId_hyperlink_1416" Type="http://schemas.openxmlformats.org/officeDocument/2006/relationships/hyperlink" Target="http://www.scat-technology.ru/" TargetMode="External"/><Relationship Id="rId_hyperlink_1417" Type="http://schemas.openxmlformats.org/officeDocument/2006/relationships/hyperlink" Target="http://www.scat-technology.ru/" TargetMode="External"/><Relationship Id="rId_hyperlink_1418" Type="http://schemas.openxmlformats.org/officeDocument/2006/relationships/hyperlink" Target="http://www.scat-technology.ru/" TargetMode="External"/><Relationship Id="rId_hyperlink_1419" Type="http://schemas.openxmlformats.org/officeDocument/2006/relationships/hyperlink" Target="http://www.scat-technology.ru/" TargetMode="External"/><Relationship Id="rId_hyperlink_1420" Type="http://schemas.openxmlformats.org/officeDocument/2006/relationships/hyperlink" Target="http://www.scat-technology.ru/" TargetMode="External"/><Relationship Id="rId_hyperlink_1421" Type="http://schemas.openxmlformats.org/officeDocument/2006/relationships/hyperlink" Target="http://www.scat-technology.ru/" TargetMode="External"/><Relationship Id="rId_hyperlink_1422" Type="http://schemas.openxmlformats.org/officeDocument/2006/relationships/hyperlink" Target="http://www.scat-technology.ru/" TargetMode="External"/><Relationship Id="rId_hyperlink_1423" Type="http://schemas.openxmlformats.org/officeDocument/2006/relationships/hyperlink" Target="http://www.scat-technology.ru/" TargetMode="External"/><Relationship Id="rId_hyperlink_1424" Type="http://schemas.openxmlformats.org/officeDocument/2006/relationships/hyperlink" Target="http://www.scat-technology.ru/" TargetMode="External"/><Relationship Id="rId_hyperlink_1425" Type="http://schemas.openxmlformats.org/officeDocument/2006/relationships/hyperlink" Target="http://www.scat-technology.ru/" TargetMode="External"/><Relationship Id="rId_hyperlink_1426" Type="http://schemas.openxmlformats.org/officeDocument/2006/relationships/hyperlink" Target="http://www.scat-technology.ru/" TargetMode="External"/><Relationship Id="rId_hyperlink_1427" Type="http://schemas.openxmlformats.org/officeDocument/2006/relationships/hyperlink" Target="http://www.scat-technology.ru/" TargetMode="External"/><Relationship Id="rId_hyperlink_1428" Type="http://schemas.openxmlformats.org/officeDocument/2006/relationships/hyperlink" Target="http://www.scat-technology.ru/" TargetMode="External"/><Relationship Id="rId_hyperlink_1429" Type="http://schemas.openxmlformats.org/officeDocument/2006/relationships/hyperlink" Target="http://www.scat-technology.ru/" TargetMode="External"/><Relationship Id="rId_hyperlink_1430" Type="http://schemas.openxmlformats.org/officeDocument/2006/relationships/hyperlink" Target="http://www.scat-technology.ru/" TargetMode="External"/><Relationship Id="rId_hyperlink_1431" Type="http://schemas.openxmlformats.org/officeDocument/2006/relationships/hyperlink" Target="http://www.scat-technology.ru/" TargetMode="External"/><Relationship Id="rId_hyperlink_1432" Type="http://schemas.openxmlformats.org/officeDocument/2006/relationships/hyperlink" Target="http://www.scat-technology.ru/" TargetMode="External"/><Relationship Id="rId_hyperlink_1433" Type="http://schemas.openxmlformats.org/officeDocument/2006/relationships/hyperlink" Target="http://www.scat-technology.ru/" TargetMode="External"/><Relationship Id="rId_hyperlink_1434" Type="http://schemas.openxmlformats.org/officeDocument/2006/relationships/hyperlink" Target="http://www.scat-technology.ru/" TargetMode="External"/><Relationship Id="rId_hyperlink_1435" Type="http://schemas.openxmlformats.org/officeDocument/2006/relationships/hyperlink" Target="http://www.scat-technology.ru/" TargetMode="External"/><Relationship Id="rId_hyperlink_1436" Type="http://schemas.openxmlformats.org/officeDocument/2006/relationships/hyperlink" Target="http://www.scat-technology.ru/" TargetMode="External"/><Relationship Id="rId_hyperlink_1437" Type="http://schemas.openxmlformats.org/officeDocument/2006/relationships/hyperlink" Target="http://www.scat-technology.ru/" TargetMode="External"/><Relationship Id="rId_hyperlink_1438" Type="http://schemas.openxmlformats.org/officeDocument/2006/relationships/hyperlink" Target="http://www.scat-technology.ru/" TargetMode="External"/><Relationship Id="rId_hyperlink_1439" Type="http://schemas.openxmlformats.org/officeDocument/2006/relationships/hyperlink" Target="http://www.scat-technology.ru/" TargetMode="External"/><Relationship Id="rId_hyperlink_1440" Type="http://schemas.openxmlformats.org/officeDocument/2006/relationships/hyperlink" Target="http://www.scat-technology.ru/" TargetMode="External"/><Relationship Id="rId_hyperlink_1441" Type="http://schemas.openxmlformats.org/officeDocument/2006/relationships/hyperlink" Target="http://www.scat-technology.ru/" TargetMode="External"/><Relationship Id="rId_hyperlink_1442" Type="http://schemas.openxmlformats.org/officeDocument/2006/relationships/hyperlink" Target="http://www.scat-technology.ru/" TargetMode="External"/><Relationship Id="rId_hyperlink_1443" Type="http://schemas.openxmlformats.org/officeDocument/2006/relationships/hyperlink" Target="http://www.scat-technology.ru/" TargetMode="External"/><Relationship Id="rId_hyperlink_1444" Type="http://schemas.openxmlformats.org/officeDocument/2006/relationships/hyperlink" Target="http://www.scat-technology.ru/" TargetMode="External"/><Relationship Id="rId_hyperlink_1445" Type="http://schemas.openxmlformats.org/officeDocument/2006/relationships/hyperlink" Target="http://www.scat-technology.ru/" TargetMode="External"/><Relationship Id="rId_hyperlink_1446" Type="http://schemas.openxmlformats.org/officeDocument/2006/relationships/hyperlink" Target="http://www.scat-technology.ru/" TargetMode="External"/><Relationship Id="rId_hyperlink_1447" Type="http://schemas.openxmlformats.org/officeDocument/2006/relationships/hyperlink" Target="http://www.scat-technology.ru/" TargetMode="External"/><Relationship Id="rId_hyperlink_1448" Type="http://schemas.openxmlformats.org/officeDocument/2006/relationships/hyperlink" Target="http://www.scat-technology.ru/" TargetMode="External"/><Relationship Id="rId_hyperlink_1449" Type="http://schemas.openxmlformats.org/officeDocument/2006/relationships/hyperlink" Target="http://www.scat-technology.ru/" TargetMode="External"/><Relationship Id="rId_hyperlink_1450" Type="http://schemas.openxmlformats.org/officeDocument/2006/relationships/hyperlink" Target="http://www.scat-technology.ru/" TargetMode="External"/><Relationship Id="rId_hyperlink_1451" Type="http://schemas.openxmlformats.org/officeDocument/2006/relationships/hyperlink" Target="http://www.scat-technology.ru/" TargetMode="External"/><Relationship Id="rId_hyperlink_1452" Type="http://schemas.openxmlformats.org/officeDocument/2006/relationships/hyperlink" Target="http://www.scat-technology.ru/" TargetMode="External"/><Relationship Id="rId_hyperlink_1453" Type="http://schemas.openxmlformats.org/officeDocument/2006/relationships/hyperlink" Target="http://www.scat-technology.ru/" TargetMode="External"/><Relationship Id="rId_hyperlink_1454" Type="http://schemas.openxmlformats.org/officeDocument/2006/relationships/hyperlink" Target="http://www.scat-technology.ru/" TargetMode="External"/><Relationship Id="rId_hyperlink_1455" Type="http://schemas.openxmlformats.org/officeDocument/2006/relationships/hyperlink" Target="http://www.scat-technology.ru/" TargetMode="External"/><Relationship Id="rId_hyperlink_1456" Type="http://schemas.openxmlformats.org/officeDocument/2006/relationships/hyperlink" Target="http://www.scat-technology.ru/" TargetMode="External"/><Relationship Id="rId_hyperlink_1457" Type="http://schemas.openxmlformats.org/officeDocument/2006/relationships/hyperlink" Target="http://www.scat-technology.ru/" TargetMode="External"/><Relationship Id="rId_hyperlink_1458" Type="http://schemas.openxmlformats.org/officeDocument/2006/relationships/hyperlink" Target="http://www.scat-technology.ru/" TargetMode="External"/><Relationship Id="rId_hyperlink_1459" Type="http://schemas.openxmlformats.org/officeDocument/2006/relationships/hyperlink" Target="http://www.scat-technology.ru/" TargetMode="External"/><Relationship Id="rId_hyperlink_1460" Type="http://schemas.openxmlformats.org/officeDocument/2006/relationships/hyperlink" Target="http://www.scat-technology.ru/" TargetMode="External"/><Relationship Id="rId_hyperlink_1461" Type="http://schemas.openxmlformats.org/officeDocument/2006/relationships/hyperlink" Target="http://www.scat-technology.ru/" TargetMode="External"/><Relationship Id="rId_hyperlink_1462" Type="http://schemas.openxmlformats.org/officeDocument/2006/relationships/hyperlink" Target="http://www.scat-technology.ru/" TargetMode="External"/><Relationship Id="rId_hyperlink_1463" Type="http://schemas.openxmlformats.org/officeDocument/2006/relationships/hyperlink" Target="http://www.scat-technology.ru/" TargetMode="External"/><Relationship Id="rId_hyperlink_1464" Type="http://schemas.openxmlformats.org/officeDocument/2006/relationships/hyperlink" Target="http://www.scat-technology.ru/" TargetMode="External"/><Relationship Id="rId_hyperlink_1465" Type="http://schemas.openxmlformats.org/officeDocument/2006/relationships/hyperlink" Target="http://www.scat-technology.ru/" TargetMode="External"/><Relationship Id="rId_hyperlink_1466" Type="http://schemas.openxmlformats.org/officeDocument/2006/relationships/hyperlink" Target="http://www.scat-technology.ru/" TargetMode="External"/><Relationship Id="rId_hyperlink_1467" Type="http://schemas.openxmlformats.org/officeDocument/2006/relationships/hyperlink" Target="http://www.scat-technology.ru/" TargetMode="External"/><Relationship Id="rId_hyperlink_1468" Type="http://schemas.openxmlformats.org/officeDocument/2006/relationships/hyperlink" Target="http://www.scat-technology.ru/" TargetMode="External"/><Relationship Id="rId_hyperlink_1469" Type="http://schemas.openxmlformats.org/officeDocument/2006/relationships/hyperlink" Target="http://www.scat-technology.ru/" TargetMode="External"/><Relationship Id="rId_hyperlink_1470" Type="http://schemas.openxmlformats.org/officeDocument/2006/relationships/hyperlink" Target="http://www.scat-technology.ru/" TargetMode="External"/><Relationship Id="rId_hyperlink_1471" Type="http://schemas.openxmlformats.org/officeDocument/2006/relationships/hyperlink" Target="http://www.scat-technology.ru/" TargetMode="External"/><Relationship Id="rId_hyperlink_1472" Type="http://schemas.openxmlformats.org/officeDocument/2006/relationships/hyperlink" Target="http://www.scat-technology.ru/" TargetMode="External"/><Relationship Id="rId_hyperlink_1473" Type="http://schemas.openxmlformats.org/officeDocument/2006/relationships/hyperlink" Target="http://www.scat-technology.ru/" TargetMode="External"/><Relationship Id="rId_hyperlink_1474" Type="http://schemas.openxmlformats.org/officeDocument/2006/relationships/hyperlink" Target="http://www.scat-technology.ru/" TargetMode="External"/><Relationship Id="rId_hyperlink_1475" Type="http://schemas.openxmlformats.org/officeDocument/2006/relationships/hyperlink" Target="http://www.scat-technology.ru/" TargetMode="External"/><Relationship Id="rId_hyperlink_1476" Type="http://schemas.openxmlformats.org/officeDocument/2006/relationships/hyperlink" Target="http://www.scat-technology.ru/" TargetMode="External"/><Relationship Id="rId_hyperlink_1477" Type="http://schemas.openxmlformats.org/officeDocument/2006/relationships/hyperlink" Target="http://www.scat-technology.ru/" TargetMode="External"/><Relationship Id="rId_hyperlink_1478" Type="http://schemas.openxmlformats.org/officeDocument/2006/relationships/hyperlink" Target="http://www.scat-technology.ru/" TargetMode="External"/><Relationship Id="rId_hyperlink_1479" Type="http://schemas.openxmlformats.org/officeDocument/2006/relationships/hyperlink" Target="http://www.scat-technology.ru/" TargetMode="External"/><Relationship Id="rId_hyperlink_1480" Type="http://schemas.openxmlformats.org/officeDocument/2006/relationships/hyperlink" Target="http://www.scat-technology.ru/" TargetMode="External"/><Relationship Id="rId_hyperlink_1481" Type="http://schemas.openxmlformats.org/officeDocument/2006/relationships/hyperlink" Target="http://www.scat-technology.ru/" TargetMode="External"/><Relationship Id="rId_hyperlink_1482" Type="http://schemas.openxmlformats.org/officeDocument/2006/relationships/hyperlink" Target="http://www.scat-technology.ru/" TargetMode="External"/><Relationship Id="rId_hyperlink_1483" Type="http://schemas.openxmlformats.org/officeDocument/2006/relationships/hyperlink" Target="http://www.scat-technology.ru/" TargetMode="External"/><Relationship Id="rId_hyperlink_1484" Type="http://schemas.openxmlformats.org/officeDocument/2006/relationships/hyperlink" Target="http://www.scat-technology.ru/" TargetMode="External"/><Relationship Id="rId_hyperlink_1485" Type="http://schemas.openxmlformats.org/officeDocument/2006/relationships/hyperlink" Target="http://www.scat-technology.ru/" TargetMode="External"/><Relationship Id="rId_hyperlink_1486" Type="http://schemas.openxmlformats.org/officeDocument/2006/relationships/hyperlink" Target="http://www.scat-technology.ru/" TargetMode="External"/><Relationship Id="rId_hyperlink_1487" Type="http://schemas.openxmlformats.org/officeDocument/2006/relationships/hyperlink" Target="http://www.scat-technology.ru/" TargetMode="External"/><Relationship Id="rId_hyperlink_1488" Type="http://schemas.openxmlformats.org/officeDocument/2006/relationships/hyperlink" Target="http://www.scat-technology.ru/" TargetMode="External"/><Relationship Id="rId_hyperlink_1489" Type="http://schemas.openxmlformats.org/officeDocument/2006/relationships/hyperlink" Target="http://www.scat-technology.ru/" TargetMode="External"/><Relationship Id="rId_hyperlink_1490" Type="http://schemas.openxmlformats.org/officeDocument/2006/relationships/hyperlink" Target="http://www.scat-technology.ru/" TargetMode="External"/><Relationship Id="rId_hyperlink_1491" Type="http://schemas.openxmlformats.org/officeDocument/2006/relationships/hyperlink" Target="http://www.scat-technology.ru/" TargetMode="External"/><Relationship Id="rId_hyperlink_1492" Type="http://schemas.openxmlformats.org/officeDocument/2006/relationships/hyperlink" Target="http://www.scat-technology.ru/" TargetMode="External"/><Relationship Id="rId_hyperlink_1493" Type="http://schemas.openxmlformats.org/officeDocument/2006/relationships/hyperlink" Target="http://www.scat-technology.ru/" TargetMode="External"/><Relationship Id="rId_hyperlink_1494" Type="http://schemas.openxmlformats.org/officeDocument/2006/relationships/hyperlink" Target="http://www.scat-technology.ru/" TargetMode="External"/><Relationship Id="rId_hyperlink_1495" Type="http://schemas.openxmlformats.org/officeDocument/2006/relationships/hyperlink" Target="http://www.scat-technology.ru/" TargetMode="External"/><Relationship Id="rId_hyperlink_1496" Type="http://schemas.openxmlformats.org/officeDocument/2006/relationships/hyperlink" Target="http://www.scat-technology.ru/" TargetMode="External"/><Relationship Id="rId_hyperlink_1497" Type="http://schemas.openxmlformats.org/officeDocument/2006/relationships/hyperlink" Target="http://www.scat-technology.ru/" TargetMode="External"/><Relationship Id="rId_hyperlink_1498" Type="http://schemas.openxmlformats.org/officeDocument/2006/relationships/hyperlink" Target="http://www.scat-technology.ru/" TargetMode="External"/><Relationship Id="rId_hyperlink_1499" Type="http://schemas.openxmlformats.org/officeDocument/2006/relationships/hyperlink" Target="http://www.scat-technology.ru/" TargetMode="External"/><Relationship Id="rId_hyperlink_1500" Type="http://schemas.openxmlformats.org/officeDocument/2006/relationships/hyperlink" Target="http://www.scat-technology.ru/" TargetMode="External"/><Relationship Id="rId_hyperlink_1501" Type="http://schemas.openxmlformats.org/officeDocument/2006/relationships/hyperlink" Target="http://www.scat-technology.ru/" TargetMode="External"/><Relationship Id="rId_hyperlink_1502" Type="http://schemas.openxmlformats.org/officeDocument/2006/relationships/hyperlink" Target="http://www.scat-technology.ru/" TargetMode="External"/><Relationship Id="rId_hyperlink_1503" Type="http://schemas.openxmlformats.org/officeDocument/2006/relationships/hyperlink" Target="http://www.scat-technology.ru/" TargetMode="External"/><Relationship Id="rId_hyperlink_1504" Type="http://schemas.openxmlformats.org/officeDocument/2006/relationships/hyperlink" Target="http://www.scat-technology.ru/" TargetMode="External"/><Relationship Id="rId_hyperlink_1505" Type="http://schemas.openxmlformats.org/officeDocument/2006/relationships/hyperlink" Target="http://www.scat-technology.ru/" TargetMode="External"/><Relationship Id="rId_hyperlink_1506" Type="http://schemas.openxmlformats.org/officeDocument/2006/relationships/hyperlink" Target="http://www.scat-technology.ru/" TargetMode="External"/><Relationship Id="rId_hyperlink_1507" Type="http://schemas.openxmlformats.org/officeDocument/2006/relationships/hyperlink" Target="http://www.scat-technology.ru/" TargetMode="External"/><Relationship Id="rId_hyperlink_1508" Type="http://schemas.openxmlformats.org/officeDocument/2006/relationships/hyperlink" Target="http://www.scat-technology.ru/" TargetMode="External"/><Relationship Id="rId_hyperlink_1509" Type="http://schemas.openxmlformats.org/officeDocument/2006/relationships/hyperlink" Target="http://www.scat-technology.ru/" TargetMode="External"/><Relationship Id="rId_hyperlink_1510" Type="http://schemas.openxmlformats.org/officeDocument/2006/relationships/hyperlink" Target="http://www.scat-technology.ru/" TargetMode="External"/><Relationship Id="rId_hyperlink_1511" Type="http://schemas.openxmlformats.org/officeDocument/2006/relationships/hyperlink" Target="http://www.scat-technology.ru/" TargetMode="External"/><Relationship Id="rId_hyperlink_1512" Type="http://schemas.openxmlformats.org/officeDocument/2006/relationships/hyperlink" Target="http://www.scat-technology.ru/" TargetMode="External"/><Relationship Id="rId_hyperlink_1513" Type="http://schemas.openxmlformats.org/officeDocument/2006/relationships/hyperlink" Target="http://www.scat-technology.ru/" TargetMode="External"/><Relationship Id="rId_hyperlink_1514" Type="http://schemas.openxmlformats.org/officeDocument/2006/relationships/hyperlink" Target="http://www.scat-technology.ru/" TargetMode="External"/><Relationship Id="rId_hyperlink_1515" Type="http://schemas.openxmlformats.org/officeDocument/2006/relationships/hyperlink" Target="http://www.scat-technology.ru/" TargetMode="External"/><Relationship Id="rId_hyperlink_1516" Type="http://schemas.openxmlformats.org/officeDocument/2006/relationships/hyperlink" Target="http://www.scat-technology.ru/" TargetMode="External"/><Relationship Id="rId_hyperlink_1517" Type="http://schemas.openxmlformats.org/officeDocument/2006/relationships/hyperlink" Target="http://www.scat-technology.ru/" TargetMode="External"/><Relationship Id="rId_hyperlink_1518" Type="http://schemas.openxmlformats.org/officeDocument/2006/relationships/hyperlink" Target="http://www.scat-technology.ru/" TargetMode="External"/><Relationship Id="rId_hyperlink_1519" Type="http://schemas.openxmlformats.org/officeDocument/2006/relationships/hyperlink" Target="http://www.scat-technology.ru/" TargetMode="External"/><Relationship Id="rId_hyperlink_1520" Type="http://schemas.openxmlformats.org/officeDocument/2006/relationships/hyperlink" Target="http://www.scat-technology.ru/" TargetMode="External"/><Relationship Id="rId_hyperlink_1521" Type="http://schemas.openxmlformats.org/officeDocument/2006/relationships/hyperlink" Target="http://www.scat-technology.ru/" TargetMode="External"/><Relationship Id="rId_hyperlink_1522" Type="http://schemas.openxmlformats.org/officeDocument/2006/relationships/hyperlink" Target="http://www.scat-technology.ru/" TargetMode="External"/><Relationship Id="rId_hyperlink_1523" Type="http://schemas.openxmlformats.org/officeDocument/2006/relationships/hyperlink" Target="http://www.scat-technology.ru/" TargetMode="External"/><Relationship Id="rId_hyperlink_1524" Type="http://schemas.openxmlformats.org/officeDocument/2006/relationships/hyperlink" Target="http://www.scat-technology.ru/" TargetMode="External"/><Relationship Id="rId_hyperlink_1525" Type="http://schemas.openxmlformats.org/officeDocument/2006/relationships/hyperlink" Target="http://www.scat-technology.ru/" TargetMode="External"/><Relationship Id="rId_hyperlink_1526" Type="http://schemas.openxmlformats.org/officeDocument/2006/relationships/hyperlink" Target="http://www.scat-technology.ru/" TargetMode="External"/><Relationship Id="rId_hyperlink_1527" Type="http://schemas.openxmlformats.org/officeDocument/2006/relationships/hyperlink" Target="http://www.scat-technology.ru/" TargetMode="External"/><Relationship Id="rId_hyperlink_1528" Type="http://schemas.openxmlformats.org/officeDocument/2006/relationships/hyperlink" Target="http://www.scat-technology.ru/" TargetMode="External"/><Relationship Id="rId_hyperlink_1529" Type="http://schemas.openxmlformats.org/officeDocument/2006/relationships/hyperlink" Target="http://www.scat-technology.ru/" TargetMode="External"/><Relationship Id="rId_hyperlink_1530" Type="http://schemas.openxmlformats.org/officeDocument/2006/relationships/hyperlink" Target="http://www.scat-technology.ru/" TargetMode="External"/><Relationship Id="rId_hyperlink_1531" Type="http://schemas.openxmlformats.org/officeDocument/2006/relationships/hyperlink" Target="http://www.scat-technology.ru/" TargetMode="External"/><Relationship Id="rId_hyperlink_1532" Type="http://schemas.openxmlformats.org/officeDocument/2006/relationships/hyperlink" Target="http://www.scat-technology.ru/" TargetMode="External"/><Relationship Id="rId_hyperlink_1533" Type="http://schemas.openxmlformats.org/officeDocument/2006/relationships/hyperlink" Target="http://www.scat-technology.ru/" TargetMode="External"/><Relationship Id="rId_hyperlink_1534" Type="http://schemas.openxmlformats.org/officeDocument/2006/relationships/hyperlink" Target="http://www.scat-technology.ru/" TargetMode="External"/><Relationship Id="rId_hyperlink_1535" Type="http://schemas.openxmlformats.org/officeDocument/2006/relationships/hyperlink" Target="http://www.scat-technology.ru/" TargetMode="External"/><Relationship Id="rId_hyperlink_1536" Type="http://schemas.openxmlformats.org/officeDocument/2006/relationships/hyperlink" Target="http://www.scat-technology.ru/" TargetMode="External"/><Relationship Id="rId_hyperlink_1537" Type="http://schemas.openxmlformats.org/officeDocument/2006/relationships/hyperlink" Target="http://www.scat-technology.ru/" TargetMode="External"/><Relationship Id="rId_hyperlink_1538" Type="http://schemas.openxmlformats.org/officeDocument/2006/relationships/hyperlink" Target="http://www.scat-technology.ru/" TargetMode="External"/><Relationship Id="rId_hyperlink_1539" Type="http://schemas.openxmlformats.org/officeDocument/2006/relationships/hyperlink" Target="http://www.scat-technology.ru/" TargetMode="External"/><Relationship Id="rId_hyperlink_1540" Type="http://schemas.openxmlformats.org/officeDocument/2006/relationships/hyperlink" Target="http://www.scat-technology.ru/" TargetMode="External"/><Relationship Id="rId_hyperlink_1541" Type="http://schemas.openxmlformats.org/officeDocument/2006/relationships/hyperlink" Target="http://www.scat-technology.ru/" TargetMode="External"/><Relationship Id="rId_hyperlink_1542" Type="http://schemas.openxmlformats.org/officeDocument/2006/relationships/hyperlink" Target="http://www.scat-technology.ru/" TargetMode="External"/><Relationship Id="rId_hyperlink_1543" Type="http://schemas.openxmlformats.org/officeDocument/2006/relationships/hyperlink" Target="http://www.scat-technology.ru/" TargetMode="External"/><Relationship Id="rId_hyperlink_1544" Type="http://schemas.openxmlformats.org/officeDocument/2006/relationships/hyperlink" Target="http://www.scat-technology.ru/" TargetMode="External"/><Relationship Id="rId_hyperlink_1545" Type="http://schemas.openxmlformats.org/officeDocument/2006/relationships/hyperlink" Target="http://www.scat-technology.ru/" TargetMode="External"/><Relationship Id="rId_hyperlink_1546" Type="http://schemas.openxmlformats.org/officeDocument/2006/relationships/hyperlink" Target="http://www.scat-technology.ru/" TargetMode="External"/><Relationship Id="rId_hyperlink_1547" Type="http://schemas.openxmlformats.org/officeDocument/2006/relationships/hyperlink" Target="http://www.scat-technology.ru/" TargetMode="External"/><Relationship Id="rId_hyperlink_1548" Type="http://schemas.openxmlformats.org/officeDocument/2006/relationships/hyperlink" Target="http://www.scat-technology.ru/" TargetMode="External"/><Relationship Id="rId_hyperlink_1549" Type="http://schemas.openxmlformats.org/officeDocument/2006/relationships/hyperlink" Target="http://www.scat-technology.ru/" TargetMode="External"/><Relationship Id="rId_hyperlink_1550" Type="http://schemas.openxmlformats.org/officeDocument/2006/relationships/hyperlink" Target="http://www.scat-technology.ru/" TargetMode="External"/><Relationship Id="rId_hyperlink_1551" Type="http://schemas.openxmlformats.org/officeDocument/2006/relationships/hyperlink" Target="http://www.scat-technology.ru/" TargetMode="External"/><Relationship Id="rId_hyperlink_1552" Type="http://schemas.openxmlformats.org/officeDocument/2006/relationships/hyperlink" Target="http://www.scat-technology.ru/" TargetMode="External"/><Relationship Id="rId_hyperlink_1553" Type="http://schemas.openxmlformats.org/officeDocument/2006/relationships/hyperlink" Target="http://www.scat-technology.ru/" TargetMode="External"/><Relationship Id="rId_hyperlink_1554" Type="http://schemas.openxmlformats.org/officeDocument/2006/relationships/hyperlink" Target="http://www.scat-technology.ru/" TargetMode="External"/><Relationship Id="rId_hyperlink_1555" Type="http://schemas.openxmlformats.org/officeDocument/2006/relationships/hyperlink" Target="http://www.scat-technology.ru/" TargetMode="External"/><Relationship Id="rId_hyperlink_1556" Type="http://schemas.openxmlformats.org/officeDocument/2006/relationships/hyperlink" Target="http://www.scat-technology.ru/" TargetMode="External"/><Relationship Id="rId_hyperlink_1557" Type="http://schemas.openxmlformats.org/officeDocument/2006/relationships/hyperlink" Target="http://www.scat-technology.ru/" TargetMode="External"/><Relationship Id="rId_hyperlink_1558" Type="http://schemas.openxmlformats.org/officeDocument/2006/relationships/hyperlink" Target="http://www.scat-technology.ru/" TargetMode="External"/><Relationship Id="rId_hyperlink_1559" Type="http://schemas.openxmlformats.org/officeDocument/2006/relationships/hyperlink" Target="http://www.scat-technology.ru/" TargetMode="External"/><Relationship Id="rId_hyperlink_1560" Type="http://schemas.openxmlformats.org/officeDocument/2006/relationships/hyperlink" Target="http://www.scat-technology.ru/" TargetMode="External"/><Relationship Id="rId_hyperlink_1561" Type="http://schemas.openxmlformats.org/officeDocument/2006/relationships/hyperlink" Target="http://www.scat-technology.ru/" TargetMode="External"/><Relationship Id="rId_hyperlink_1562" Type="http://schemas.openxmlformats.org/officeDocument/2006/relationships/hyperlink" Target="http://www.scat-technology.ru/" TargetMode="External"/><Relationship Id="rId_hyperlink_1563" Type="http://schemas.openxmlformats.org/officeDocument/2006/relationships/hyperlink" Target="http://www.scat-technology.ru/" TargetMode="External"/><Relationship Id="rId_hyperlink_1564" Type="http://schemas.openxmlformats.org/officeDocument/2006/relationships/hyperlink" Target="http://www.scat-technology.ru/" TargetMode="External"/><Relationship Id="rId_hyperlink_1565" Type="http://schemas.openxmlformats.org/officeDocument/2006/relationships/hyperlink" Target="http://www.scat-technology.ru/" TargetMode="External"/><Relationship Id="rId_hyperlink_1566" Type="http://schemas.openxmlformats.org/officeDocument/2006/relationships/hyperlink" Target="http://www.scat-technology.ru/" TargetMode="External"/><Relationship Id="rId_hyperlink_1567" Type="http://schemas.openxmlformats.org/officeDocument/2006/relationships/hyperlink" Target="http://www.scat-technology.ru/" TargetMode="External"/><Relationship Id="rId_hyperlink_1568" Type="http://schemas.openxmlformats.org/officeDocument/2006/relationships/hyperlink" Target="http://www.scat-technology.ru/" TargetMode="External"/><Relationship Id="rId_hyperlink_1569" Type="http://schemas.openxmlformats.org/officeDocument/2006/relationships/hyperlink" Target="http://www.scat-technology.ru/" TargetMode="External"/><Relationship Id="rId_hyperlink_1570" Type="http://schemas.openxmlformats.org/officeDocument/2006/relationships/hyperlink" Target="http://www.scat-technology.ru/" TargetMode="External"/><Relationship Id="rId_hyperlink_1571" Type="http://schemas.openxmlformats.org/officeDocument/2006/relationships/hyperlink" Target="http://www.scat-technology.ru/" TargetMode="External"/><Relationship Id="rId_hyperlink_1572" Type="http://schemas.openxmlformats.org/officeDocument/2006/relationships/hyperlink" Target="http://www.scat-technology.ru/" TargetMode="External"/><Relationship Id="rId_hyperlink_1573" Type="http://schemas.openxmlformats.org/officeDocument/2006/relationships/hyperlink" Target="http://www.scat-technology.ru/" TargetMode="External"/><Relationship Id="rId_hyperlink_1574" Type="http://schemas.openxmlformats.org/officeDocument/2006/relationships/hyperlink" Target="http://www.scat-technology.ru/" TargetMode="External"/><Relationship Id="rId_hyperlink_1575" Type="http://schemas.openxmlformats.org/officeDocument/2006/relationships/hyperlink" Target="http://www.scat-technology.ru/" TargetMode="External"/><Relationship Id="rId_hyperlink_1576" Type="http://schemas.openxmlformats.org/officeDocument/2006/relationships/hyperlink" Target="http://www.scat-technology.ru/" TargetMode="External"/><Relationship Id="rId_hyperlink_1577" Type="http://schemas.openxmlformats.org/officeDocument/2006/relationships/hyperlink" Target="http://www.scat-technology.ru/" TargetMode="External"/><Relationship Id="rId_hyperlink_1578" Type="http://schemas.openxmlformats.org/officeDocument/2006/relationships/hyperlink" Target="http://www.scat-technology.ru/" TargetMode="External"/><Relationship Id="rId_hyperlink_1579" Type="http://schemas.openxmlformats.org/officeDocument/2006/relationships/hyperlink" Target="http://www.scat-technology.ru/" TargetMode="External"/><Relationship Id="rId_hyperlink_1580" Type="http://schemas.openxmlformats.org/officeDocument/2006/relationships/hyperlink" Target="http://www.scat-technology.ru/" TargetMode="External"/><Relationship Id="rId_hyperlink_1581" Type="http://schemas.openxmlformats.org/officeDocument/2006/relationships/hyperlink" Target="http://www.scat-technology.ru/" TargetMode="External"/><Relationship Id="rId_hyperlink_1582" Type="http://schemas.openxmlformats.org/officeDocument/2006/relationships/hyperlink" Target="http://www.scat-technology.ru/" TargetMode="External"/><Relationship Id="rId_hyperlink_1583" Type="http://schemas.openxmlformats.org/officeDocument/2006/relationships/hyperlink" Target="http://www.scat-technology.ru/" TargetMode="External"/><Relationship Id="rId_hyperlink_1584" Type="http://schemas.openxmlformats.org/officeDocument/2006/relationships/hyperlink" Target="http://www.scat-technology.ru/" TargetMode="External"/><Relationship Id="rId_hyperlink_1585" Type="http://schemas.openxmlformats.org/officeDocument/2006/relationships/hyperlink" Target="http://www.scat-technology.ru/" TargetMode="External"/><Relationship Id="rId_hyperlink_1586" Type="http://schemas.openxmlformats.org/officeDocument/2006/relationships/hyperlink" Target="http://www.scat-technology.ru/" TargetMode="External"/><Relationship Id="rId_hyperlink_1587" Type="http://schemas.openxmlformats.org/officeDocument/2006/relationships/hyperlink" Target="http://www.scat-technology.ru/" TargetMode="External"/><Relationship Id="rId_hyperlink_1588" Type="http://schemas.openxmlformats.org/officeDocument/2006/relationships/hyperlink" Target="http://www.scat-technology.ru/" TargetMode="External"/><Relationship Id="rId_hyperlink_1589" Type="http://schemas.openxmlformats.org/officeDocument/2006/relationships/hyperlink" Target="http://www.scat-technology.ru/" TargetMode="External"/><Relationship Id="rId_hyperlink_1590" Type="http://schemas.openxmlformats.org/officeDocument/2006/relationships/hyperlink" Target="http://www.scat-technology.ru/" TargetMode="External"/><Relationship Id="rId_hyperlink_1591" Type="http://schemas.openxmlformats.org/officeDocument/2006/relationships/hyperlink" Target="http://www.scat-technology.ru/" TargetMode="External"/><Relationship Id="rId_hyperlink_1592" Type="http://schemas.openxmlformats.org/officeDocument/2006/relationships/hyperlink" Target="http://www.scat-technology.ru/" TargetMode="External"/><Relationship Id="rId_hyperlink_1593" Type="http://schemas.openxmlformats.org/officeDocument/2006/relationships/hyperlink" Target="http://www.scat-technology.ru/" TargetMode="External"/><Relationship Id="rId_hyperlink_1594" Type="http://schemas.openxmlformats.org/officeDocument/2006/relationships/hyperlink" Target="http://www.scat-technology.ru/" TargetMode="External"/><Relationship Id="rId_hyperlink_1595" Type="http://schemas.openxmlformats.org/officeDocument/2006/relationships/hyperlink" Target="http://www.scat-technology.ru/" TargetMode="External"/><Relationship Id="rId_hyperlink_1596" Type="http://schemas.openxmlformats.org/officeDocument/2006/relationships/hyperlink" Target="http://www.scat-technology.ru/" TargetMode="External"/><Relationship Id="rId_hyperlink_1597" Type="http://schemas.openxmlformats.org/officeDocument/2006/relationships/hyperlink" Target="http://www.scat-technology.ru/" TargetMode="External"/><Relationship Id="rId_hyperlink_1598" Type="http://schemas.openxmlformats.org/officeDocument/2006/relationships/hyperlink" Target="http://www.scat-technology.ru/" TargetMode="External"/><Relationship Id="rId_hyperlink_1599" Type="http://schemas.openxmlformats.org/officeDocument/2006/relationships/hyperlink" Target="http://www.scat-technology.ru/" TargetMode="External"/><Relationship Id="rId_hyperlink_1600" Type="http://schemas.openxmlformats.org/officeDocument/2006/relationships/hyperlink" Target="http://www.scat-technology.ru/" TargetMode="External"/><Relationship Id="rId_hyperlink_1601" Type="http://schemas.openxmlformats.org/officeDocument/2006/relationships/hyperlink" Target="http://www.scat-technology.ru/" TargetMode="External"/><Relationship Id="rId_hyperlink_1602" Type="http://schemas.openxmlformats.org/officeDocument/2006/relationships/hyperlink" Target="http://www.scat-technology.ru/" TargetMode="External"/><Relationship Id="rId_hyperlink_1603" Type="http://schemas.openxmlformats.org/officeDocument/2006/relationships/hyperlink" Target="http://www.scat-technology.ru/" TargetMode="External"/><Relationship Id="rId_hyperlink_1604" Type="http://schemas.openxmlformats.org/officeDocument/2006/relationships/hyperlink" Target="http://www.scat-technology.ru/" TargetMode="External"/><Relationship Id="rId_hyperlink_1605" Type="http://schemas.openxmlformats.org/officeDocument/2006/relationships/hyperlink" Target="http://www.scat-technology.ru/" TargetMode="External"/><Relationship Id="rId_hyperlink_1606" Type="http://schemas.openxmlformats.org/officeDocument/2006/relationships/hyperlink" Target="http://www.scat-technology.ru/" TargetMode="External"/><Relationship Id="rId_hyperlink_1607" Type="http://schemas.openxmlformats.org/officeDocument/2006/relationships/hyperlink" Target="http://www.scat-technology.ru/" TargetMode="External"/><Relationship Id="rId_hyperlink_1608" Type="http://schemas.openxmlformats.org/officeDocument/2006/relationships/hyperlink" Target="http://www.scat-technology.ru/" TargetMode="External"/><Relationship Id="rId_hyperlink_1609" Type="http://schemas.openxmlformats.org/officeDocument/2006/relationships/hyperlink" Target="http://www.scat-technology.ru/" TargetMode="External"/><Relationship Id="rId_hyperlink_1610" Type="http://schemas.openxmlformats.org/officeDocument/2006/relationships/hyperlink" Target="http://www.scat-technology.ru/" TargetMode="External"/><Relationship Id="rId_hyperlink_1611" Type="http://schemas.openxmlformats.org/officeDocument/2006/relationships/hyperlink" Target="http://www.scat-technology.ru/" TargetMode="External"/><Relationship Id="rId_hyperlink_1612" Type="http://schemas.openxmlformats.org/officeDocument/2006/relationships/hyperlink" Target="http://www.scat-technology.ru/" TargetMode="External"/><Relationship Id="rId_hyperlink_1613" Type="http://schemas.openxmlformats.org/officeDocument/2006/relationships/hyperlink" Target="http://www.scat-technology.ru/" TargetMode="External"/><Relationship Id="rId_hyperlink_1614" Type="http://schemas.openxmlformats.org/officeDocument/2006/relationships/hyperlink" Target="http://www.scat-technology.ru/" TargetMode="External"/><Relationship Id="rId_hyperlink_1615" Type="http://schemas.openxmlformats.org/officeDocument/2006/relationships/hyperlink" Target="http://www.scat-technology.ru/" TargetMode="External"/><Relationship Id="rId_hyperlink_1616" Type="http://schemas.openxmlformats.org/officeDocument/2006/relationships/hyperlink" Target="http://www.scat-technology.ru/" TargetMode="External"/><Relationship Id="rId_hyperlink_1617" Type="http://schemas.openxmlformats.org/officeDocument/2006/relationships/hyperlink" Target="http://www.scat-technology.ru/" TargetMode="External"/><Relationship Id="rId_hyperlink_1618" Type="http://schemas.openxmlformats.org/officeDocument/2006/relationships/hyperlink" Target="http://www.scat-technology.ru/" TargetMode="External"/><Relationship Id="rId_hyperlink_1619" Type="http://schemas.openxmlformats.org/officeDocument/2006/relationships/hyperlink" Target="http://www.scat-technology.ru/" TargetMode="External"/><Relationship Id="rId_hyperlink_1620" Type="http://schemas.openxmlformats.org/officeDocument/2006/relationships/hyperlink" Target="http://www.scat-technology.ru/" TargetMode="External"/><Relationship Id="rId_hyperlink_1621" Type="http://schemas.openxmlformats.org/officeDocument/2006/relationships/hyperlink" Target="http://www.scat-technology.ru/" TargetMode="External"/><Relationship Id="rId_hyperlink_1622" Type="http://schemas.openxmlformats.org/officeDocument/2006/relationships/hyperlink" Target="http://www.scat-technology.ru/" TargetMode="External"/><Relationship Id="rId_hyperlink_1623" Type="http://schemas.openxmlformats.org/officeDocument/2006/relationships/hyperlink" Target="http://www.scat-technology.ru/" TargetMode="External"/><Relationship Id="rId_hyperlink_1624" Type="http://schemas.openxmlformats.org/officeDocument/2006/relationships/hyperlink" Target="http://www.scat-technology.ru/" TargetMode="External"/><Relationship Id="rId_hyperlink_1625" Type="http://schemas.openxmlformats.org/officeDocument/2006/relationships/hyperlink" Target="http://www.scat-technology.ru/" TargetMode="External"/><Relationship Id="rId_hyperlink_1626" Type="http://schemas.openxmlformats.org/officeDocument/2006/relationships/hyperlink" Target="http://www.scat-technology.ru/" TargetMode="External"/><Relationship Id="rId_hyperlink_1627" Type="http://schemas.openxmlformats.org/officeDocument/2006/relationships/hyperlink" Target="http://www.scat-technology.ru/" TargetMode="External"/><Relationship Id="rId_hyperlink_1628" Type="http://schemas.openxmlformats.org/officeDocument/2006/relationships/hyperlink" Target="http://www.scat-technology.ru/" TargetMode="External"/><Relationship Id="rId_hyperlink_1629" Type="http://schemas.openxmlformats.org/officeDocument/2006/relationships/hyperlink" Target="http://www.scat-technology.ru/" TargetMode="External"/><Relationship Id="rId_hyperlink_1630" Type="http://schemas.openxmlformats.org/officeDocument/2006/relationships/hyperlink" Target="http://www.scat-technology.ru/" TargetMode="External"/><Relationship Id="rId_hyperlink_1631" Type="http://schemas.openxmlformats.org/officeDocument/2006/relationships/hyperlink" Target="http://www.scat-technology.ru/" TargetMode="External"/><Relationship Id="rId_hyperlink_1632" Type="http://schemas.openxmlformats.org/officeDocument/2006/relationships/hyperlink" Target="http://www.scat-technology.ru/" TargetMode="External"/><Relationship Id="rId_hyperlink_1633" Type="http://schemas.openxmlformats.org/officeDocument/2006/relationships/hyperlink" Target="http://www.scat-technology.ru/" TargetMode="External"/><Relationship Id="rId_hyperlink_1634" Type="http://schemas.openxmlformats.org/officeDocument/2006/relationships/hyperlink" Target="http://www.scat-technology.ru/" TargetMode="External"/><Relationship Id="rId_hyperlink_1635" Type="http://schemas.openxmlformats.org/officeDocument/2006/relationships/hyperlink" Target="http://www.scat-technology.ru/" TargetMode="External"/><Relationship Id="rId_hyperlink_1636" Type="http://schemas.openxmlformats.org/officeDocument/2006/relationships/hyperlink" Target="http://www.scat-technology.ru/" TargetMode="External"/><Relationship Id="rId_hyperlink_1637" Type="http://schemas.openxmlformats.org/officeDocument/2006/relationships/hyperlink" Target="http://www.scat-technology.ru/" TargetMode="External"/><Relationship Id="rId_hyperlink_1638" Type="http://schemas.openxmlformats.org/officeDocument/2006/relationships/hyperlink" Target="http://www.scat-technology.ru/" TargetMode="External"/><Relationship Id="rId_hyperlink_1639" Type="http://schemas.openxmlformats.org/officeDocument/2006/relationships/hyperlink" Target="http://www.scat-technology.ru/" TargetMode="External"/><Relationship Id="rId_hyperlink_1640" Type="http://schemas.openxmlformats.org/officeDocument/2006/relationships/hyperlink" Target="http://www.scat-technology.ru/" TargetMode="External"/><Relationship Id="rId_hyperlink_1641" Type="http://schemas.openxmlformats.org/officeDocument/2006/relationships/hyperlink" Target="http://www.scat-technology.ru/" TargetMode="External"/><Relationship Id="rId_hyperlink_1642" Type="http://schemas.openxmlformats.org/officeDocument/2006/relationships/hyperlink" Target="http://www.scat-technology.ru/" TargetMode="External"/><Relationship Id="rId_hyperlink_1643" Type="http://schemas.openxmlformats.org/officeDocument/2006/relationships/hyperlink" Target="http://www.scat-technology.ru/" TargetMode="External"/><Relationship Id="rId_hyperlink_1644" Type="http://schemas.openxmlformats.org/officeDocument/2006/relationships/hyperlink" Target="http://www.scat-technology.ru/" TargetMode="External"/><Relationship Id="rId_hyperlink_1645" Type="http://schemas.openxmlformats.org/officeDocument/2006/relationships/hyperlink" Target="http://www.scat-technology.ru/" TargetMode="External"/><Relationship Id="rId_hyperlink_1646" Type="http://schemas.openxmlformats.org/officeDocument/2006/relationships/hyperlink" Target="http://www.scat-technology.ru/" TargetMode="External"/><Relationship Id="rId_hyperlink_1647" Type="http://schemas.openxmlformats.org/officeDocument/2006/relationships/hyperlink" Target="http://www.scat-technology.ru/" TargetMode="External"/><Relationship Id="rId_hyperlink_1648" Type="http://schemas.openxmlformats.org/officeDocument/2006/relationships/hyperlink" Target="http://www.scat-technology.ru/" TargetMode="External"/><Relationship Id="rId_hyperlink_1649" Type="http://schemas.openxmlformats.org/officeDocument/2006/relationships/hyperlink" Target="http://www.scat-technology.ru/" TargetMode="External"/><Relationship Id="rId_hyperlink_1650" Type="http://schemas.openxmlformats.org/officeDocument/2006/relationships/hyperlink" Target="http://www.scat-technology.ru/" TargetMode="External"/><Relationship Id="rId_hyperlink_1651" Type="http://schemas.openxmlformats.org/officeDocument/2006/relationships/hyperlink" Target="http://www.scat-technology.ru/" TargetMode="External"/><Relationship Id="rId_hyperlink_1652" Type="http://schemas.openxmlformats.org/officeDocument/2006/relationships/hyperlink" Target="http://www.scat-technology.ru/" TargetMode="External"/><Relationship Id="rId_hyperlink_1653" Type="http://schemas.openxmlformats.org/officeDocument/2006/relationships/hyperlink" Target="http://www.scat-technology.ru/" TargetMode="External"/><Relationship Id="rId_hyperlink_1654" Type="http://schemas.openxmlformats.org/officeDocument/2006/relationships/hyperlink" Target="http://www.scat-technology.ru/" TargetMode="External"/><Relationship Id="rId_hyperlink_1655" Type="http://schemas.openxmlformats.org/officeDocument/2006/relationships/hyperlink" Target="http://www.scat-technology.ru/" TargetMode="External"/><Relationship Id="rId_hyperlink_1656" Type="http://schemas.openxmlformats.org/officeDocument/2006/relationships/hyperlink" Target="http://www.scat-technology.ru/" TargetMode="External"/><Relationship Id="rId_hyperlink_1657" Type="http://schemas.openxmlformats.org/officeDocument/2006/relationships/hyperlink" Target="http://www.scat-technology.ru/" TargetMode="External"/><Relationship Id="rId_hyperlink_1658" Type="http://schemas.openxmlformats.org/officeDocument/2006/relationships/hyperlink" Target="http://www.scat-technology.ru/" TargetMode="External"/><Relationship Id="rId_hyperlink_1659" Type="http://schemas.openxmlformats.org/officeDocument/2006/relationships/hyperlink" Target="http://www.scat-technology.ru/" TargetMode="External"/><Relationship Id="rId_hyperlink_1660" Type="http://schemas.openxmlformats.org/officeDocument/2006/relationships/hyperlink" Target="http://www.scat-technology.ru/" TargetMode="External"/><Relationship Id="rId_hyperlink_1661" Type="http://schemas.openxmlformats.org/officeDocument/2006/relationships/hyperlink" Target="http://www.scat-technology.ru/" TargetMode="External"/><Relationship Id="rId_hyperlink_1662" Type="http://schemas.openxmlformats.org/officeDocument/2006/relationships/hyperlink" Target="http://www.scat-technology.ru/" TargetMode="External"/><Relationship Id="rId_hyperlink_1663" Type="http://schemas.openxmlformats.org/officeDocument/2006/relationships/hyperlink" Target="http://www.scat-technology.ru/" TargetMode="External"/><Relationship Id="rId_hyperlink_1664" Type="http://schemas.openxmlformats.org/officeDocument/2006/relationships/hyperlink" Target="http://www.scat-technology.ru/" TargetMode="External"/><Relationship Id="rId_hyperlink_1665" Type="http://schemas.openxmlformats.org/officeDocument/2006/relationships/hyperlink" Target="http://www.scat-technology.ru/" TargetMode="External"/><Relationship Id="rId_hyperlink_1666" Type="http://schemas.openxmlformats.org/officeDocument/2006/relationships/hyperlink" Target="http://www.scat-technology.ru/" TargetMode="External"/><Relationship Id="rId_hyperlink_1667" Type="http://schemas.openxmlformats.org/officeDocument/2006/relationships/hyperlink" Target="http://www.scat-technology.ru/" TargetMode="External"/><Relationship Id="rId_hyperlink_1668" Type="http://schemas.openxmlformats.org/officeDocument/2006/relationships/hyperlink" Target="http://www.scat-technology.ru/" TargetMode="External"/><Relationship Id="rId_hyperlink_1669" Type="http://schemas.openxmlformats.org/officeDocument/2006/relationships/hyperlink" Target="http://www.scat-technology.ru/" TargetMode="External"/><Relationship Id="rId_hyperlink_1670" Type="http://schemas.openxmlformats.org/officeDocument/2006/relationships/hyperlink" Target="http://www.scat-technology.ru/" TargetMode="External"/><Relationship Id="rId_hyperlink_1671" Type="http://schemas.openxmlformats.org/officeDocument/2006/relationships/hyperlink" Target="http://www.scat-technology.ru/" TargetMode="External"/><Relationship Id="rId_hyperlink_1672" Type="http://schemas.openxmlformats.org/officeDocument/2006/relationships/hyperlink" Target="http://www.scat-technology.ru/" TargetMode="External"/><Relationship Id="rId_hyperlink_1673" Type="http://schemas.openxmlformats.org/officeDocument/2006/relationships/hyperlink" Target="http://www.scat-technology.ru/" TargetMode="External"/><Relationship Id="rId_hyperlink_1674" Type="http://schemas.openxmlformats.org/officeDocument/2006/relationships/hyperlink" Target="http://www.scat-technology.ru/" TargetMode="External"/><Relationship Id="rId_hyperlink_1675" Type="http://schemas.openxmlformats.org/officeDocument/2006/relationships/hyperlink" Target="http://www.scat-technology.ru/" TargetMode="External"/><Relationship Id="rId_hyperlink_1676" Type="http://schemas.openxmlformats.org/officeDocument/2006/relationships/hyperlink" Target="http://www.scat-technology.ru/" TargetMode="External"/><Relationship Id="rId_hyperlink_1677" Type="http://schemas.openxmlformats.org/officeDocument/2006/relationships/hyperlink" Target="http://www.scat-technology.ru/" TargetMode="External"/><Relationship Id="rId_hyperlink_1678" Type="http://schemas.openxmlformats.org/officeDocument/2006/relationships/hyperlink" Target="http://www.scat-technology.ru/" TargetMode="External"/><Relationship Id="rId_hyperlink_1679" Type="http://schemas.openxmlformats.org/officeDocument/2006/relationships/hyperlink" Target="http://www.scat-technology.ru/" TargetMode="External"/><Relationship Id="rId_hyperlink_1680" Type="http://schemas.openxmlformats.org/officeDocument/2006/relationships/hyperlink" Target="http://www.scat-technology.ru/" TargetMode="External"/><Relationship Id="rId_hyperlink_1681" Type="http://schemas.openxmlformats.org/officeDocument/2006/relationships/hyperlink" Target="http://www.scat-technology.ru/" TargetMode="External"/><Relationship Id="rId_hyperlink_1682" Type="http://schemas.openxmlformats.org/officeDocument/2006/relationships/hyperlink" Target="http://www.scat-technology.ru/" TargetMode="External"/><Relationship Id="rId_hyperlink_1683" Type="http://schemas.openxmlformats.org/officeDocument/2006/relationships/hyperlink" Target="http://www.scat-technology.ru/" TargetMode="External"/><Relationship Id="rId_hyperlink_1684" Type="http://schemas.openxmlformats.org/officeDocument/2006/relationships/hyperlink" Target="http://www.scat-technology.ru/" TargetMode="External"/><Relationship Id="rId_hyperlink_1685" Type="http://schemas.openxmlformats.org/officeDocument/2006/relationships/hyperlink" Target="http://www.scat-technology.ru/" TargetMode="External"/><Relationship Id="rId_hyperlink_1686" Type="http://schemas.openxmlformats.org/officeDocument/2006/relationships/hyperlink" Target="http://www.scat-technology.ru/" TargetMode="External"/><Relationship Id="rId_hyperlink_1687" Type="http://schemas.openxmlformats.org/officeDocument/2006/relationships/hyperlink" Target="http://www.scat-technology.ru/" TargetMode="External"/><Relationship Id="rId_hyperlink_1688" Type="http://schemas.openxmlformats.org/officeDocument/2006/relationships/hyperlink" Target="http://www.scat-technology.ru/" TargetMode="External"/><Relationship Id="rId_hyperlink_1689" Type="http://schemas.openxmlformats.org/officeDocument/2006/relationships/hyperlink" Target="http://www.scat-technology.ru/" TargetMode="External"/><Relationship Id="rId_hyperlink_1690" Type="http://schemas.openxmlformats.org/officeDocument/2006/relationships/hyperlink" Target="http://www.scat-technology.ru/" TargetMode="External"/><Relationship Id="rId_hyperlink_1691" Type="http://schemas.openxmlformats.org/officeDocument/2006/relationships/hyperlink" Target="http://www.scat-technology.ru/" TargetMode="External"/><Relationship Id="rId_hyperlink_1692" Type="http://schemas.openxmlformats.org/officeDocument/2006/relationships/hyperlink" Target="http://www.scat-technology.ru/" TargetMode="External"/><Relationship Id="rId_hyperlink_1693" Type="http://schemas.openxmlformats.org/officeDocument/2006/relationships/hyperlink" Target="http://www.scat-technology.ru/" TargetMode="External"/><Relationship Id="rId_hyperlink_1694" Type="http://schemas.openxmlformats.org/officeDocument/2006/relationships/hyperlink" Target="http://www.scat-technology.ru/" TargetMode="External"/><Relationship Id="rId_hyperlink_1695" Type="http://schemas.openxmlformats.org/officeDocument/2006/relationships/hyperlink" Target="http://www.scat-technology.ru/" TargetMode="External"/><Relationship Id="rId_hyperlink_1696" Type="http://schemas.openxmlformats.org/officeDocument/2006/relationships/hyperlink" Target="http://www.scat-technology.ru/" TargetMode="External"/><Relationship Id="rId_hyperlink_1697" Type="http://schemas.openxmlformats.org/officeDocument/2006/relationships/hyperlink" Target="http://www.scat-technology.ru/" TargetMode="External"/><Relationship Id="rId_hyperlink_1698" Type="http://schemas.openxmlformats.org/officeDocument/2006/relationships/hyperlink" Target="http://www.scat-technology.ru/" TargetMode="External"/><Relationship Id="rId_hyperlink_1699" Type="http://schemas.openxmlformats.org/officeDocument/2006/relationships/hyperlink" Target="http://www.scat-technology.ru/" TargetMode="External"/><Relationship Id="rId_hyperlink_1700" Type="http://schemas.openxmlformats.org/officeDocument/2006/relationships/hyperlink" Target="http://www.scat-technology.ru/" TargetMode="External"/><Relationship Id="rId_hyperlink_1701" Type="http://schemas.openxmlformats.org/officeDocument/2006/relationships/hyperlink" Target="http://www.scat-technology.ru/" TargetMode="External"/><Relationship Id="rId_hyperlink_1702" Type="http://schemas.openxmlformats.org/officeDocument/2006/relationships/hyperlink" Target="http://www.scat-technology.ru/" TargetMode="External"/><Relationship Id="rId_hyperlink_1703" Type="http://schemas.openxmlformats.org/officeDocument/2006/relationships/hyperlink" Target="http://www.scat-technology.ru/" TargetMode="External"/><Relationship Id="rId_hyperlink_1704" Type="http://schemas.openxmlformats.org/officeDocument/2006/relationships/hyperlink" Target="http://www.scat-technology.ru/" TargetMode="External"/><Relationship Id="rId_hyperlink_1705" Type="http://schemas.openxmlformats.org/officeDocument/2006/relationships/hyperlink" Target="http://www.scat-technology.ru/" TargetMode="External"/><Relationship Id="rId_hyperlink_1706" Type="http://schemas.openxmlformats.org/officeDocument/2006/relationships/hyperlink" Target="http://www.scat-technology.ru/" TargetMode="External"/><Relationship Id="rId_hyperlink_1707" Type="http://schemas.openxmlformats.org/officeDocument/2006/relationships/hyperlink" Target="http://www.scat-technology.ru/" TargetMode="External"/><Relationship Id="rId_hyperlink_1708" Type="http://schemas.openxmlformats.org/officeDocument/2006/relationships/hyperlink" Target="http://www.scat-technology.ru/" TargetMode="External"/><Relationship Id="rId_hyperlink_1709" Type="http://schemas.openxmlformats.org/officeDocument/2006/relationships/hyperlink" Target="http://www.scat-technology.ru/" TargetMode="External"/><Relationship Id="rId_hyperlink_1710" Type="http://schemas.openxmlformats.org/officeDocument/2006/relationships/hyperlink" Target="http://www.scat-technology.ru/" TargetMode="External"/><Relationship Id="rId_hyperlink_1711" Type="http://schemas.openxmlformats.org/officeDocument/2006/relationships/hyperlink" Target="http://www.scat-technology.ru/" TargetMode="External"/><Relationship Id="rId_hyperlink_1712" Type="http://schemas.openxmlformats.org/officeDocument/2006/relationships/hyperlink" Target="http://www.scat-technology.ru/" TargetMode="External"/><Relationship Id="rId_hyperlink_1713" Type="http://schemas.openxmlformats.org/officeDocument/2006/relationships/hyperlink" Target="http://www.scat-technology.ru/" TargetMode="External"/><Relationship Id="rId_hyperlink_1714" Type="http://schemas.openxmlformats.org/officeDocument/2006/relationships/hyperlink" Target="http://www.scat-technology.ru/" TargetMode="External"/><Relationship Id="rId_hyperlink_1715" Type="http://schemas.openxmlformats.org/officeDocument/2006/relationships/hyperlink" Target="http://www.scat-technology.ru/" TargetMode="External"/><Relationship Id="rId_hyperlink_1716" Type="http://schemas.openxmlformats.org/officeDocument/2006/relationships/hyperlink" Target="http://www.scat-technology.ru/" TargetMode="External"/><Relationship Id="rId_hyperlink_1717" Type="http://schemas.openxmlformats.org/officeDocument/2006/relationships/hyperlink" Target="http://www.scat-technology.ru/" TargetMode="External"/><Relationship Id="rId_hyperlink_1718" Type="http://schemas.openxmlformats.org/officeDocument/2006/relationships/hyperlink" Target="http://www.scat-technology.ru/" TargetMode="External"/><Relationship Id="rId_hyperlink_1719" Type="http://schemas.openxmlformats.org/officeDocument/2006/relationships/hyperlink" Target="http://www.scat-technology.ru/" TargetMode="External"/><Relationship Id="rId_hyperlink_1720" Type="http://schemas.openxmlformats.org/officeDocument/2006/relationships/hyperlink" Target="http://www.scat-technology.ru/" TargetMode="External"/><Relationship Id="rId_hyperlink_1721" Type="http://schemas.openxmlformats.org/officeDocument/2006/relationships/hyperlink" Target="http://www.scat-technology.ru/" TargetMode="External"/><Relationship Id="rId_hyperlink_1722" Type="http://schemas.openxmlformats.org/officeDocument/2006/relationships/hyperlink" Target="http://www.scat-technology.ru/" TargetMode="External"/><Relationship Id="rId_hyperlink_1723" Type="http://schemas.openxmlformats.org/officeDocument/2006/relationships/hyperlink" Target="http://www.scat-technology.ru/" TargetMode="External"/><Relationship Id="rId_hyperlink_1724" Type="http://schemas.openxmlformats.org/officeDocument/2006/relationships/hyperlink" Target="http://www.scat-technology.ru/" TargetMode="External"/><Relationship Id="rId_hyperlink_1725" Type="http://schemas.openxmlformats.org/officeDocument/2006/relationships/hyperlink" Target="http://www.scat-technology.ru/" TargetMode="External"/><Relationship Id="rId_hyperlink_1726" Type="http://schemas.openxmlformats.org/officeDocument/2006/relationships/hyperlink" Target="http://www.scat-technology.ru/" TargetMode="External"/><Relationship Id="rId_hyperlink_1727" Type="http://schemas.openxmlformats.org/officeDocument/2006/relationships/hyperlink" Target="http://www.scat-technology.ru/" TargetMode="External"/><Relationship Id="rId_hyperlink_1728" Type="http://schemas.openxmlformats.org/officeDocument/2006/relationships/hyperlink" Target="http://www.scat-technology.ru/" TargetMode="External"/><Relationship Id="rId_hyperlink_1729" Type="http://schemas.openxmlformats.org/officeDocument/2006/relationships/hyperlink" Target="http://www.scat-technology.ru/" TargetMode="External"/><Relationship Id="rId_hyperlink_1730" Type="http://schemas.openxmlformats.org/officeDocument/2006/relationships/hyperlink" Target="http://www.scat-technology.ru/" TargetMode="External"/><Relationship Id="rId_hyperlink_1731" Type="http://schemas.openxmlformats.org/officeDocument/2006/relationships/hyperlink" Target="http://www.scat-technology.ru/" TargetMode="External"/><Relationship Id="rId_hyperlink_1732" Type="http://schemas.openxmlformats.org/officeDocument/2006/relationships/hyperlink" Target="http://www.scat-technology.ru/" TargetMode="External"/><Relationship Id="rId_hyperlink_1733" Type="http://schemas.openxmlformats.org/officeDocument/2006/relationships/hyperlink" Target="http://www.scat-technology.ru/" TargetMode="External"/><Relationship Id="rId_hyperlink_1734" Type="http://schemas.openxmlformats.org/officeDocument/2006/relationships/hyperlink" Target="http://www.scat-technology.ru/" TargetMode="External"/><Relationship Id="rId_hyperlink_1735" Type="http://schemas.openxmlformats.org/officeDocument/2006/relationships/hyperlink" Target="http://www.scat-technology.ru/" TargetMode="External"/><Relationship Id="rId_hyperlink_1736" Type="http://schemas.openxmlformats.org/officeDocument/2006/relationships/hyperlink" Target="http://www.scat-technology.ru/" TargetMode="External"/><Relationship Id="rId_hyperlink_1737" Type="http://schemas.openxmlformats.org/officeDocument/2006/relationships/hyperlink" Target="http://www.scat-technology.ru/" TargetMode="External"/><Relationship Id="rId_hyperlink_1738" Type="http://schemas.openxmlformats.org/officeDocument/2006/relationships/hyperlink" Target="http://www.scat-technology.ru/" TargetMode="External"/><Relationship Id="rId_hyperlink_1739" Type="http://schemas.openxmlformats.org/officeDocument/2006/relationships/hyperlink" Target="http://www.scat-technology.ru/" TargetMode="External"/><Relationship Id="rId_hyperlink_1740" Type="http://schemas.openxmlformats.org/officeDocument/2006/relationships/hyperlink" Target="http://www.scat-technology.ru/" TargetMode="External"/><Relationship Id="rId_hyperlink_1741" Type="http://schemas.openxmlformats.org/officeDocument/2006/relationships/hyperlink" Target="http://www.scat-technology.ru/" TargetMode="External"/><Relationship Id="rId_hyperlink_1742" Type="http://schemas.openxmlformats.org/officeDocument/2006/relationships/hyperlink" Target="http://www.scat-technology.ru/" TargetMode="External"/><Relationship Id="rId_hyperlink_1743" Type="http://schemas.openxmlformats.org/officeDocument/2006/relationships/hyperlink" Target="http://www.scat-technology.ru/" TargetMode="External"/><Relationship Id="rId_hyperlink_1744" Type="http://schemas.openxmlformats.org/officeDocument/2006/relationships/hyperlink" Target="http://www.scat-technology.ru/" TargetMode="External"/><Relationship Id="rId_hyperlink_1745" Type="http://schemas.openxmlformats.org/officeDocument/2006/relationships/hyperlink" Target="http://www.scat-technology.ru/" TargetMode="External"/><Relationship Id="rId_hyperlink_1746" Type="http://schemas.openxmlformats.org/officeDocument/2006/relationships/hyperlink" Target="http://www.scat-technology.ru/" TargetMode="External"/><Relationship Id="rId_hyperlink_1747" Type="http://schemas.openxmlformats.org/officeDocument/2006/relationships/hyperlink" Target="http://www.scat-technology.ru/" TargetMode="External"/><Relationship Id="rId_hyperlink_1748" Type="http://schemas.openxmlformats.org/officeDocument/2006/relationships/hyperlink" Target="http://www.scat-technology.ru/" TargetMode="External"/><Relationship Id="rId_hyperlink_1749" Type="http://schemas.openxmlformats.org/officeDocument/2006/relationships/hyperlink" Target="http://www.scat-technology.ru/" TargetMode="External"/><Relationship Id="rId_hyperlink_1750" Type="http://schemas.openxmlformats.org/officeDocument/2006/relationships/hyperlink" Target="http://www.scat-technology.ru/" TargetMode="External"/><Relationship Id="rId_hyperlink_1751" Type="http://schemas.openxmlformats.org/officeDocument/2006/relationships/hyperlink" Target="http://www.scat-technology.ru/" TargetMode="External"/><Relationship Id="rId_hyperlink_1752" Type="http://schemas.openxmlformats.org/officeDocument/2006/relationships/hyperlink" Target="http://www.scat-technology.ru/" TargetMode="External"/><Relationship Id="rId_hyperlink_1753" Type="http://schemas.openxmlformats.org/officeDocument/2006/relationships/hyperlink" Target="http://www.scat-technology.ru/" TargetMode="External"/><Relationship Id="rId_hyperlink_1754" Type="http://schemas.openxmlformats.org/officeDocument/2006/relationships/hyperlink" Target="http://www.scat-technology.ru/" TargetMode="External"/><Relationship Id="rId_hyperlink_1755" Type="http://schemas.openxmlformats.org/officeDocument/2006/relationships/hyperlink" Target="http://www.scat-technology.ru/" TargetMode="External"/><Relationship Id="rId_hyperlink_1756" Type="http://schemas.openxmlformats.org/officeDocument/2006/relationships/hyperlink" Target="http://www.scat-technology.ru/" TargetMode="External"/><Relationship Id="rId_hyperlink_1757" Type="http://schemas.openxmlformats.org/officeDocument/2006/relationships/hyperlink" Target="http://www.scat-technology.ru/" TargetMode="External"/><Relationship Id="rId_hyperlink_1758" Type="http://schemas.openxmlformats.org/officeDocument/2006/relationships/hyperlink" Target="http://www.scat-technology.ru/" TargetMode="External"/><Relationship Id="rId_hyperlink_1759" Type="http://schemas.openxmlformats.org/officeDocument/2006/relationships/hyperlink" Target="http://www.scat-technology.ru/" TargetMode="External"/><Relationship Id="rId_hyperlink_1760" Type="http://schemas.openxmlformats.org/officeDocument/2006/relationships/hyperlink" Target="http://www.scat-technology.ru/" TargetMode="External"/><Relationship Id="rId_hyperlink_1761" Type="http://schemas.openxmlformats.org/officeDocument/2006/relationships/hyperlink" Target="http://www.scat-technology.ru/" TargetMode="External"/><Relationship Id="rId_hyperlink_1762" Type="http://schemas.openxmlformats.org/officeDocument/2006/relationships/hyperlink" Target="http://www.scat-technology.ru/" TargetMode="External"/><Relationship Id="rId_hyperlink_1763" Type="http://schemas.openxmlformats.org/officeDocument/2006/relationships/hyperlink" Target="http://www.scat-technology.ru/" TargetMode="External"/><Relationship Id="rId_hyperlink_1764" Type="http://schemas.openxmlformats.org/officeDocument/2006/relationships/hyperlink" Target="http://www.scat-technology.ru/" TargetMode="External"/><Relationship Id="rId_hyperlink_1765" Type="http://schemas.openxmlformats.org/officeDocument/2006/relationships/hyperlink" Target="http://www.scat-technology.ru/" TargetMode="External"/><Relationship Id="rId_hyperlink_1766" Type="http://schemas.openxmlformats.org/officeDocument/2006/relationships/hyperlink" Target="http://www.scat-technology.ru/" TargetMode="External"/><Relationship Id="rId_hyperlink_1767" Type="http://schemas.openxmlformats.org/officeDocument/2006/relationships/hyperlink" Target="http://www.scat-technology.ru/" TargetMode="External"/><Relationship Id="rId_hyperlink_1768" Type="http://schemas.openxmlformats.org/officeDocument/2006/relationships/hyperlink" Target="http://www.scat-technology.ru/" TargetMode="External"/><Relationship Id="rId_hyperlink_1769" Type="http://schemas.openxmlformats.org/officeDocument/2006/relationships/hyperlink" Target="http://www.scat-technology.ru/" TargetMode="External"/><Relationship Id="rId_hyperlink_1770" Type="http://schemas.openxmlformats.org/officeDocument/2006/relationships/hyperlink" Target="http://www.scat-technology.ru/" TargetMode="External"/><Relationship Id="rId_hyperlink_1771" Type="http://schemas.openxmlformats.org/officeDocument/2006/relationships/hyperlink" Target="http://www.scat-technology.ru/" TargetMode="External"/><Relationship Id="rId_hyperlink_1772" Type="http://schemas.openxmlformats.org/officeDocument/2006/relationships/hyperlink" Target="http://www.scat-technology.ru/" TargetMode="External"/><Relationship Id="rId_hyperlink_1773" Type="http://schemas.openxmlformats.org/officeDocument/2006/relationships/hyperlink" Target="http://www.scat-technology.ru/" TargetMode="External"/><Relationship Id="rId_hyperlink_1774" Type="http://schemas.openxmlformats.org/officeDocument/2006/relationships/hyperlink" Target="http://www.scat-technology.ru/" TargetMode="External"/><Relationship Id="rId_hyperlink_1775" Type="http://schemas.openxmlformats.org/officeDocument/2006/relationships/hyperlink" Target="http://www.scat-technology.ru/" TargetMode="External"/><Relationship Id="rId_hyperlink_1776" Type="http://schemas.openxmlformats.org/officeDocument/2006/relationships/hyperlink" Target="http://www.scat-technology.ru/" TargetMode="External"/><Relationship Id="rId_hyperlink_1777" Type="http://schemas.openxmlformats.org/officeDocument/2006/relationships/hyperlink" Target="http://www.scat-technology.ru/" TargetMode="External"/><Relationship Id="rId_hyperlink_1778" Type="http://schemas.openxmlformats.org/officeDocument/2006/relationships/hyperlink" Target="http://www.scat-technology.ru/" TargetMode="External"/><Relationship Id="rId_hyperlink_1779" Type="http://schemas.openxmlformats.org/officeDocument/2006/relationships/hyperlink" Target="http://www.scat-technology.ru/" TargetMode="External"/><Relationship Id="rId_hyperlink_1780" Type="http://schemas.openxmlformats.org/officeDocument/2006/relationships/hyperlink" Target="http://www.scat-technology.ru/" TargetMode="External"/><Relationship Id="rId_hyperlink_1781" Type="http://schemas.openxmlformats.org/officeDocument/2006/relationships/hyperlink" Target="http://www.scat-technology.ru/" TargetMode="External"/><Relationship Id="rId_hyperlink_1782" Type="http://schemas.openxmlformats.org/officeDocument/2006/relationships/hyperlink" Target="http://www.scat-technology.ru/" TargetMode="External"/><Relationship Id="rId_hyperlink_1783" Type="http://schemas.openxmlformats.org/officeDocument/2006/relationships/hyperlink" Target="http://www.scat-technology.ru/" TargetMode="External"/><Relationship Id="rId_hyperlink_1784" Type="http://schemas.openxmlformats.org/officeDocument/2006/relationships/hyperlink" Target="http://www.scat-technology.ru/" TargetMode="External"/><Relationship Id="rId_hyperlink_1785" Type="http://schemas.openxmlformats.org/officeDocument/2006/relationships/hyperlink" Target="http://www.scat-technology.ru/" TargetMode="External"/><Relationship Id="rId_hyperlink_1786" Type="http://schemas.openxmlformats.org/officeDocument/2006/relationships/hyperlink" Target="http://www.scat-technology.ru/" TargetMode="External"/><Relationship Id="rId_hyperlink_1787" Type="http://schemas.openxmlformats.org/officeDocument/2006/relationships/hyperlink" Target="http://www.scat-technology.ru/" TargetMode="External"/><Relationship Id="rId_hyperlink_1788" Type="http://schemas.openxmlformats.org/officeDocument/2006/relationships/hyperlink" Target="http://www.scat-technology.ru/" TargetMode="External"/><Relationship Id="rId_hyperlink_1789" Type="http://schemas.openxmlformats.org/officeDocument/2006/relationships/hyperlink" Target="http://www.scat-technology.ru/" TargetMode="External"/><Relationship Id="rId_hyperlink_1790" Type="http://schemas.openxmlformats.org/officeDocument/2006/relationships/hyperlink" Target="http://www.scat-technology.ru/" TargetMode="External"/><Relationship Id="rId_hyperlink_1791" Type="http://schemas.openxmlformats.org/officeDocument/2006/relationships/hyperlink" Target="http://www.scat-technology.ru/" TargetMode="External"/><Relationship Id="rId_hyperlink_1792" Type="http://schemas.openxmlformats.org/officeDocument/2006/relationships/hyperlink" Target="http://www.scat-technology.ru/" TargetMode="External"/><Relationship Id="rId_hyperlink_1793" Type="http://schemas.openxmlformats.org/officeDocument/2006/relationships/hyperlink" Target="http://www.scat-technology.ru/" TargetMode="External"/><Relationship Id="rId_hyperlink_1794" Type="http://schemas.openxmlformats.org/officeDocument/2006/relationships/hyperlink" Target="http://www.scat-technology.ru/" TargetMode="External"/><Relationship Id="rId_hyperlink_1795" Type="http://schemas.openxmlformats.org/officeDocument/2006/relationships/hyperlink" Target="http://www.scat-technology.ru/" TargetMode="External"/><Relationship Id="rId_hyperlink_1796" Type="http://schemas.openxmlformats.org/officeDocument/2006/relationships/hyperlink" Target="http://www.scat-technology.ru/" TargetMode="External"/><Relationship Id="rId_hyperlink_1797" Type="http://schemas.openxmlformats.org/officeDocument/2006/relationships/hyperlink" Target="http://www.scat-technology.ru/" TargetMode="External"/><Relationship Id="rId_hyperlink_1798" Type="http://schemas.openxmlformats.org/officeDocument/2006/relationships/hyperlink" Target="http://www.scat-technology.ru/" TargetMode="External"/><Relationship Id="rId_hyperlink_1799" Type="http://schemas.openxmlformats.org/officeDocument/2006/relationships/hyperlink" Target="http://www.scat-technology.ru/" TargetMode="External"/><Relationship Id="rId_hyperlink_1800" Type="http://schemas.openxmlformats.org/officeDocument/2006/relationships/hyperlink" Target="http://www.scat-technology.ru/" TargetMode="External"/><Relationship Id="rId_hyperlink_1801" Type="http://schemas.openxmlformats.org/officeDocument/2006/relationships/hyperlink" Target="http://www.scat-technology.ru/" TargetMode="External"/><Relationship Id="rId_hyperlink_1802" Type="http://schemas.openxmlformats.org/officeDocument/2006/relationships/hyperlink" Target="http://www.scat-technology.ru/" TargetMode="External"/><Relationship Id="rId_hyperlink_1803" Type="http://schemas.openxmlformats.org/officeDocument/2006/relationships/hyperlink" Target="http://www.scat-technology.ru/" TargetMode="External"/><Relationship Id="rId_hyperlink_1804" Type="http://schemas.openxmlformats.org/officeDocument/2006/relationships/hyperlink" Target="http://www.scat-technology.ru/" TargetMode="External"/><Relationship Id="rId_hyperlink_1805" Type="http://schemas.openxmlformats.org/officeDocument/2006/relationships/hyperlink" Target="http://www.scat-technology.ru/" TargetMode="External"/><Relationship Id="rId_hyperlink_1806" Type="http://schemas.openxmlformats.org/officeDocument/2006/relationships/hyperlink" Target="http://www.scat-technology.ru/" TargetMode="External"/><Relationship Id="rId_hyperlink_1807" Type="http://schemas.openxmlformats.org/officeDocument/2006/relationships/hyperlink" Target="http://www.scat-technology.ru/" TargetMode="External"/><Relationship Id="rId_hyperlink_1808" Type="http://schemas.openxmlformats.org/officeDocument/2006/relationships/hyperlink" Target="http://www.scat-technology.ru/" TargetMode="External"/><Relationship Id="rId_hyperlink_1809" Type="http://schemas.openxmlformats.org/officeDocument/2006/relationships/hyperlink" Target="http://www.scat-technology.ru/" TargetMode="External"/><Relationship Id="rId_hyperlink_1810" Type="http://schemas.openxmlformats.org/officeDocument/2006/relationships/hyperlink" Target="http://www.scat-technology.ru/" TargetMode="External"/><Relationship Id="rId_hyperlink_1811" Type="http://schemas.openxmlformats.org/officeDocument/2006/relationships/hyperlink" Target="http://www.scat-technology.ru/" TargetMode="External"/><Relationship Id="rId_hyperlink_1812" Type="http://schemas.openxmlformats.org/officeDocument/2006/relationships/hyperlink" Target="http://www.scat-technology.ru/" TargetMode="External"/><Relationship Id="rId_hyperlink_1813" Type="http://schemas.openxmlformats.org/officeDocument/2006/relationships/hyperlink" Target="http://www.scat-technology.ru/" TargetMode="External"/><Relationship Id="rId_hyperlink_1814" Type="http://schemas.openxmlformats.org/officeDocument/2006/relationships/hyperlink" Target="http://www.scat-technology.ru/" TargetMode="External"/><Relationship Id="rId_hyperlink_1815" Type="http://schemas.openxmlformats.org/officeDocument/2006/relationships/hyperlink" Target="http://www.scat-technology.ru/" TargetMode="External"/><Relationship Id="rId_hyperlink_1816" Type="http://schemas.openxmlformats.org/officeDocument/2006/relationships/hyperlink" Target="http://www.scat-technology.ru/" TargetMode="External"/><Relationship Id="rId_hyperlink_1817" Type="http://schemas.openxmlformats.org/officeDocument/2006/relationships/hyperlink" Target="http://www.scat-technology.ru/" TargetMode="External"/><Relationship Id="rId_hyperlink_1818" Type="http://schemas.openxmlformats.org/officeDocument/2006/relationships/hyperlink" Target="http://www.scat-technology.ru/" TargetMode="External"/><Relationship Id="rId_hyperlink_1819" Type="http://schemas.openxmlformats.org/officeDocument/2006/relationships/hyperlink" Target="http://www.scat-technology.ru/" TargetMode="External"/><Relationship Id="rId_hyperlink_1820" Type="http://schemas.openxmlformats.org/officeDocument/2006/relationships/hyperlink" Target="http://www.scat-technology.ru/" TargetMode="External"/><Relationship Id="rId_hyperlink_1821" Type="http://schemas.openxmlformats.org/officeDocument/2006/relationships/hyperlink" Target="http://www.scat-technology.ru/" TargetMode="External"/><Relationship Id="rId_hyperlink_1822" Type="http://schemas.openxmlformats.org/officeDocument/2006/relationships/hyperlink" Target="http://www.scat-technology.ru/" TargetMode="External"/><Relationship Id="rId_hyperlink_1823" Type="http://schemas.openxmlformats.org/officeDocument/2006/relationships/hyperlink" Target="http://www.scat-technology.ru/" TargetMode="External"/><Relationship Id="rId_hyperlink_1824" Type="http://schemas.openxmlformats.org/officeDocument/2006/relationships/hyperlink" Target="http://www.scat-technology.ru/" TargetMode="External"/><Relationship Id="rId_hyperlink_1825" Type="http://schemas.openxmlformats.org/officeDocument/2006/relationships/hyperlink" Target="http://www.scat-technology.ru/" TargetMode="External"/><Relationship Id="rId_hyperlink_1826" Type="http://schemas.openxmlformats.org/officeDocument/2006/relationships/hyperlink" Target="http://www.scat-technology.ru/" TargetMode="External"/><Relationship Id="rId_hyperlink_1827" Type="http://schemas.openxmlformats.org/officeDocument/2006/relationships/hyperlink" Target="http://www.scat-technology.ru/" TargetMode="External"/><Relationship Id="rId_hyperlink_1828" Type="http://schemas.openxmlformats.org/officeDocument/2006/relationships/hyperlink" Target="http://www.scat-technology.ru/" TargetMode="External"/><Relationship Id="rId_hyperlink_1829" Type="http://schemas.openxmlformats.org/officeDocument/2006/relationships/hyperlink" Target="http://www.scat-technology.ru/" TargetMode="External"/><Relationship Id="rId_hyperlink_1830" Type="http://schemas.openxmlformats.org/officeDocument/2006/relationships/hyperlink" Target="http://www.scat-technology.ru/" TargetMode="External"/><Relationship Id="rId_hyperlink_1831" Type="http://schemas.openxmlformats.org/officeDocument/2006/relationships/hyperlink" Target="http://www.scat-technology.ru/" TargetMode="External"/><Relationship Id="rId_hyperlink_1832" Type="http://schemas.openxmlformats.org/officeDocument/2006/relationships/hyperlink" Target="http://www.scat-technology.ru/" TargetMode="External"/><Relationship Id="rId_hyperlink_1833" Type="http://schemas.openxmlformats.org/officeDocument/2006/relationships/hyperlink" Target="http://www.scat-technology.ru/" TargetMode="External"/><Relationship Id="rId_hyperlink_1834" Type="http://schemas.openxmlformats.org/officeDocument/2006/relationships/hyperlink" Target="http://www.scat-technology.ru/" TargetMode="External"/><Relationship Id="rId_hyperlink_1835" Type="http://schemas.openxmlformats.org/officeDocument/2006/relationships/hyperlink" Target="http://www.scat-technology.ru/" TargetMode="External"/><Relationship Id="rId_hyperlink_1836" Type="http://schemas.openxmlformats.org/officeDocument/2006/relationships/hyperlink" Target="http://www.scat-technology.ru/" TargetMode="External"/><Relationship Id="rId_hyperlink_1837" Type="http://schemas.openxmlformats.org/officeDocument/2006/relationships/hyperlink" Target="http://www.scat-technology.ru/" TargetMode="External"/><Relationship Id="rId_hyperlink_1838" Type="http://schemas.openxmlformats.org/officeDocument/2006/relationships/hyperlink" Target="http://www.scat-technology.ru/" TargetMode="External"/><Relationship Id="rId_hyperlink_1839" Type="http://schemas.openxmlformats.org/officeDocument/2006/relationships/hyperlink" Target="http://www.scat-technology.ru/" TargetMode="External"/><Relationship Id="rId_hyperlink_1840" Type="http://schemas.openxmlformats.org/officeDocument/2006/relationships/hyperlink" Target="http://www.scat-technology.ru/" TargetMode="External"/><Relationship Id="rId_hyperlink_1841" Type="http://schemas.openxmlformats.org/officeDocument/2006/relationships/hyperlink" Target="http://www.scat-technology.ru/" TargetMode="External"/><Relationship Id="rId_hyperlink_1842" Type="http://schemas.openxmlformats.org/officeDocument/2006/relationships/hyperlink" Target="http://www.scat-technology.ru/" TargetMode="External"/><Relationship Id="rId_hyperlink_1843" Type="http://schemas.openxmlformats.org/officeDocument/2006/relationships/hyperlink" Target="http://www.scat-technology.ru/" TargetMode="External"/><Relationship Id="rId_hyperlink_1844" Type="http://schemas.openxmlformats.org/officeDocument/2006/relationships/hyperlink" Target="http://www.scat-technology.ru/" TargetMode="External"/><Relationship Id="rId_hyperlink_1845" Type="http://schemas.openxmlformats.org/officeDocument/2006/relationships/hyperlink" Target="http://www.scat-technology.ru/" TargetMode="External"/><Relationship Id="rId_hyperlink_1846" Type="http://schemas.openxmlformats.org/officeDocument/2006/relationships/hyperlink" Target="http://www.scat-technology.ru/" TargetMode="External"/><Relationship Id="rId_hyperlink_1847" Type="http://schemas.openxmlformats.org/officeDocument/2006/relationships/hyperlink" Target="http://www.scat-technology.ru/" TargetMode="External"/><Relationship Id="rId_hyperlink_1848" Type="http://schemas.openxmlformats.org/officeDocument/2006/relationships/hyperlink" Target="http://www.scat-technology.ru/" TargetMode="External"/><Relationship Id="rId_hyperlink_1849" Type="http://schemas.openxmlformats.org/officeDocument/2006/relationships/hyperlink" Target="http://www.scat-technology.ru/" TargetMode="External"/><Relationship Id="rId_hyperlink_1850" Type="http://schemas.openxmlformats.org/officeDocument/2006/relationships/hyperlink" Target="http://www.scat-technology.ru/" TargetMode="External"/><Relationship Id="rId_hyperlink_1851" Type="http://schemas.openxmlformats.org/officeDocument/2006/relationships/hyperlink" Target="http://www.scat-technology.ru/" TargetMode="External"/><Relationship Id="rId_hyperlink_1852" Type="http://schemas.openxmlformats.org/officeDocument/2006/relationships/hyperlink" Target="http://www.scat-technology.ru/" TargetMode="External"/><Relationship Id="rId_hyperlink_1853" Type="http://schemas.openxmlformats.org/officeDocument/2006/relationships/hyperlink" Target="http://www.scat-technology.ru/" TargetMode="External"/><Relationship Id="rId_hyperlink_1854" Type="http://schemas.openxmlformats.org/officeDocument/2006/relationships/hyperlink" Target="http://www.scat-technology.ru/" TargetMode="External"/><Relationship Id="rId_hyperlink_1855" Type="http://schemas.openxmlformats.org/officeDocument/2006/relationships/hyperlink" Target="http://www.scat-technology.ru/" TargetMode="External"/><Relationship Id="rId_hyperlink_1856" Type="http://schemas.openxmlformats.org/officeDocument/2006/relationships/hyperlink" Target="http://www.scat-technology.ru/" TargetMode="External"/><Relationship Id="rId_hyperlink_1857" Type="http://schemas.openxmlformats.org/officeDocument/2006/relationships/hyperlink" Target="http://www.scat-technology.ru/" TargetMode="External"/><Relationship Id="rId_hyperlink_1858" Type="http://schemas.openxmlformats.org/officeDocument/2006/relationships/hyperlink" Target="http://www.scat-technology.ru/" TargetMode="External"/><Relationship Id="rId_hyperlink_1859" Type="http://schemas.openxmlformats.org/officeDocument/2006/relationships/hyperlink" Target="http://www.scat-technology.ru/" TargetMode="External"/><Relationship Id="rId_hyperlink_1860" Type="http://schemas.openxmlformats.org/officeDocument/2006/relationships/hyperlink" Target="http://www.scat-technology.ru/" TargetMode="External"/><Relationship Id="rId_hyperlink_1861" Type="http://schemas.openxmlformats.org/officeDocument/2006/relationships/hyperlink" Target="http://www.scat-technology.ru/" TargetMode="External"/><Relationship Id="rId_hyperlink_1862" Type="http://schemas.openxmlformats.org/officeDocument/2006/relationships/hyperlink" Target="http://www.scat-technology.ru/" TargetMode="External"/><Relationship Id="rId_hyperlink_1863" Type="http://schemas.openxmlformats.org/officeDocument/2006/relationships/hyperlink" Target="http://www.scat-technology.ru/" TargetMode="External"/><Relationship Id="rId_hyperlink_1864" Type="http://schemas.openxmlformats.org/officeDocument/2006/relationships/hyperlink" Target="http://www.scat-technology.ru/" TargetMode="External"/><Relationship Id="rId_hyperlink_1865" Type="http://schemas.openxmlformats.org/officeDocument/2006/relationships/hyperlink" Target="http://www.scat-technology.ru/" TargetMode="External"/><Relationship Id="rId_hyperlink_1866" Type="http://schemas.openxmlformats.org/officeDocument/2006/relationships/hyperlink" Target="http://www.scat-technology.ru/" TargetMode="External"/><Relationship Id="rId_hyperlink_1867" Type="http://schemas.openxmlformats.org/officeDocument/2006/relationships/hyperlink" Target="http://www.scat-technology.ru/" TargetMode="External"/><Relationship Id="rId_hyperlink_1868" Type="http://schemas.openxmlformats.org/officeDocument/2006/relationships/hyperlink" Target="http://www.scat-technology.ru/" TargetMode="External"/><Relationship Id="rId_hyperlink_1869" Type="http://schemas.openxmlformats.org/officeDocument/2006/relationships/hyperlink" Target="http://www.scat-technology.ru/" TargetMode="External"/><Relationship Id="rId_hyperlink_1870" Type="http://schemas.openxmlformats.org/officeDocument/2006/relationships/hyperlink" Target="http://www.scat-technology.ru/" TargetMode="External"/><Relationship Id="rId_hyperlink_1871" Type="http://schemas.openxmlformats.org/officeDocument/2006/relationships/hyperlink" Target="http://www.scat-technology.ru/" TargetMode="External"/><Relationship Id="rId_hyperlink_1872" Type="http://schemas.openxmlformats.org/officeDocument/2006/relationships/hyperlink" Target="http://www.scat-technology.ru/" TargetMode="External"/><Relationship Id="rId_hyperlink_1873" Type="http://schemas.openxmlformats.org/officeDocument/2006/relationships/hyperlink" Target="http://www.scat-technology.ru/" TargetMode="External"/><Relationship Id="rId_hyperlink_1874" Type="http://schemas.openxmlformats.org/officeDocument/2006/relationships/hyperlink" Target="http://www.scat-technology.ru/" TargetMode="External"/><Relationship Id="rId_hyperlink_1875" Type="http://schemas.openxmlformats.org/officeDocument/2006/relationships/hyperlink" Target="http://www.scat-technology.ru/" TargetMode="External"/><Relationship Id="rId_hyperlink_1876" Type="http://schemas.openxmlformats.org/officeDocument/2006/relationships/hyperlink" Target="http://www.scat-technology.ru/" TargetMode="External"/><Relationship Id="rId_hyperlink_1877" Type="http://schemas.openxmlformats.org/officeDocument/2006/relationships/hyperlink" Target="http://www.scat-technology.ru/" TargetMode="External"/><Relationship Id="rId_hyperlink_1878" Type="http://schemas.openxmlformats.org/officeDocument/2006/relationships/hyperlink" Target="http://www.scat-technology.ru/" TargetMode="External"/><Relationship Id="rId_hyperlink_1879" Type="http://schemas.openxmlformats.org/officeDocument/2006/relationships/hyperlink" Target="http://www.scat-technology.ru/" TargetMode="External"/><Relationship Id="rId_hyperlink_1880" Type="http://schemas.openxmlformats.org/officeDocument/2006/relationships/hyperlink" Target="http://www.scat-technology.ru/" TargetMode="External"/><Relationship Id="rId_hyperlink_1881" Type="http://schemas.openxmlformats.org/officeDocument/2006/relationships/hyperlink" Target="http://www.scat-technology.ru/" TargetMode="External"/><Relationship Id="rId_hyperlink_1882" Type="http://schemas.openxmlformats.org/officeDocument/2006/relationships/hyperlink" Target="http://www.scat-technology.ru/" TargetMode="External"/><Relationship Id="rId_hyperlink_1883" Type="http://schemas.openxmlformats.org/officeDocument/2006/relationships/hyperlink" Target="http://www.scat-technology.ru/" TargetMode="External"/><Relationship Id="rId_hyperlink_1884" Type="http://schemas.openxmlformats.org/officeDocument/2006/relationships/hyperlink" Target="http://www.scat-technology.ru/" TargetMode="External"/><Relationship Id="rId_hyperlink_1885" Type="http://schemas.openxmlformats.org/officeDocument/2006/relationships/hyperlink" Target="http://www.scat-technology.ru/" TargetMode="External"/><Relationship Id="rId_hyperlink_1886" Type="http://schemas.openxmlformats.org/officeDocument/2006/relationships/hyperlink" Target="http://www.scat-technology.ru/" TargetMode="External"/><Relationship Id="rId_hyperlink_1887" Type="http://schemas.openxmlformats.org/officeDocument/2006/relationships/hyperlink" Target="http://www.scat-technology.ru/" TargetMode="External"/><Relationship Id="rId_hyperlink_1888" Type="http://schemas.openxmlformats.org/officeDocument/2006/relationships/hyperlink" Target="http://www.scat-technology.ru/" TargetMode="External"/><Relationship Id="rId_hyperlink_1889" Type="http://schemas.openxmlformats.org/officeDocument/2006/relationships/hyperlink" Target="http://www.scat-technology.ru/" TargetMode="External"/><Relationship Id="rId_hyperlink_1890" Type="http://schemas.openxmlformats.org/officeDocument/2006/relationships/hyperlink" Target="http://www.scat-technology.ru/" TargetMode="External"/><Relationship Id="rId_hyperlink_1891" Type="http://schemas.openxmlformats.org/officeDocument/2006/relationships/hyperlink" Target="http://www.scat-technology.ru/" TargetMode="External"/><Relationship Id="rId_hyperlink_1892" Type="http://schemas.openxmlformats.org/officeDocument/2006/relationships/hyperlink" Target="http://www.scat-technology.ru/" TargetMode="External"/><Relationship Id="rId_hyperlink_1893" Type="http://schemas.openxmlformats.org/officeDocument/2006/relationships/hyperlink" Target="http://www.scat-technology.ru/" TargetMode="External"/><Relationship Id="rId_hyperlink_1894" Type="http://schemas.openxmlformats.org/officeDocument/2006/relationships/hyperlink" Target="http://www.scat-technology.ru/" TargetMode="External"/><Relationship Id="rId_hyperlink_1895" Type="http://schemas.openxmlformats.org/officeDocument/2006/relationships/hyperlink" Target="http://www.scat-technology.ru/" TargetMode="External"/><Relationship Id="rId_hyperlink_1896" Type="http://schemas.openxmlformats.org/officeDocument/2006/relationships/hyperlink" Target="http://www.scat-technology.ru/" TargetMode="External"/><Relationship Id="rId_hyperlink_1897" Type="http://schemas.openxmlformats.org/officeDocument/2006/relationships/hyperlink" Target="http://www.scat-technology.ru/" TargetMode="External"/><Relationship Id="rId_hyperlink_1898" Type="http://schemas.openxmlformats.org/officeDocument/2006/relationships/hyperlink" Target="http://www.scat-technology.ru/" TargetMode="External"/><Relationship Id="rId_hyperlink_1899" Type="http://schemas.openxmlformats.org/officeDocument/2006/relationships/hyperlink" Target="http://www.scat-technology.ru/" TargetMode="External"/><Relationship Id="rId_hyperlink_1900" Type="http://schemas.openxmlformats.org/officeDocument/2006/relationships/hyperlink" Target="http://www.scat-technology.ru/" TargetMode="External"/><Relationship Id="rId_hyperlink_1901" Type="http://schemas.openxmlformats.org/officeDocument/2006/relationships/hyperlink" Target="http://www.scat-technology.ru/" TargetMode="External"/><Relationship Id="rId_hyperlink_1902" Type="http://schemas.openxmlformats.org/officeDocument/2006/relationships/hyperlink" Target="http://www.scat-technology.ru/" TargetMode="External"/><Relationship Id="rId_hyperlink_1903" Type="http://schemas.openxmlformats.org/officeDocument/2006/relationships/hyperlink" Target="http://www.scat-technology.ru/" TargetMode="External"/><Relationship Id="rId_hyperlink_1904" Type="http://schemas.openxmlformats.org/officeDocument/2006/relationships/hyperlink" Target="http://www.scat-technology.ru/" TargetMode="External"/><Relationship Id="rId_hyperlink_1905" Type="http://schemas.openxmlformats.org/officeDocument/2006/relationships/hyperlink" Target="http://www.scat-technology.ru/" TargetMode="External"/><Relationship Id="rId_hyperlink_1906" Type="http://schemas.openxmlformats.org/officeDocument/2006/relationships/hyperlink" Target="http://www.scat-technology.ru/" TargetMode="External"/><Relationship Id="rId_hyperlink_1907" Type="http://schemas.openxmlformats.org/officeDocument/2006/relationships/hyperlink" Target="http://www.scat-technology.ru/" TargetMode="External"/><Relationship Id="rId_hyperlink_1908" Type="http://schemas.openxmlformats.org/officeDocument/2006/relationships/hyperlink" Target="http://www.scat-technology.ru/" TargetMode="External"/><Relationship Id="rId_hyperlink_1909" Type="http://schemas.openxmlformats.org/officeDocument/2006/relationships/hyperlink" Target="http://www.scat-technology.ru/" TargetMode="External"/><Relationship Id="rId_hyperlink_1910" Type="http://schemas.openxmlformats.org/officeDocument/2006/relationships/hyperlink" Target="http://www.scat-technology.ru/" TargetMode="External"/><Relationship Id="rId_hyperlink_1911" Type="http://schemas.openxmlformats.org/officeDocument/2006/relationships/hyperlink" Target="http://www.scat-technology.ru/" TargetMode="External"/><Relationship Id="rId_hyperlink_1912" Type="http://schemas.openxmlformats.org/officeDocument/2006/relationships/hyperlink" Target="http://www.scat-technology.ru/" TargetMode="External"/><Relationship Id="rId_hyperlink_1913" Type="http://schemas.openxmlformats.org/officeDocument/2006/relationships/hyperlink" Target="http://www.scat-technology.ru/" TargetMode="External"/><Relationship Id="rId_hyperlink_1914" Type="http://schemas.openxmlformats.org/officeDocument/2006/relationships/hyperlink" Target="http://www.scat-technology.ru/" TargetMode="External"/><Relationship Id="rId_hyperlink_1915" Type="http://schemas.openxmlformats.org/officeDocument/2006/relationships/hyperlink" Target="http://www.scat-technology.ru/" TargetMode="External"/><Relationship Id="rId_hyperlink_1916" Type="http://schemas.openxmlformats.org/officeDocument/2006/relationships/hyperlink" Target="http://www.scat-technology.ru/" TargetMode="External"/><Relationship Id="rId_hyperlink_1917" Type="http://schemas.openxmlformats.org/officeDocument/2006/relationships/hyperlink" Target="http://www.scat-technology.ru/" TargetMode="External"/><Relationship Id="rId_hyperlink_1918" Type="http://schemas.openxmlformats.org/officeDocument/2006/relationships/hyperlink" Target="http://www.scat-technology.ru/" TargetMode="External"/><Relationship Id="rId_hyperlink_1919" Type="http://schemas.openxmlformats.org/officeDocument/2006/relationships/hyperlink" Target="http://www.scat-technology.ru/" TargetMode="External"/><Relationship Id="rId_hyperlink_1920" Type="http://schemas.openxmlformats.org/officeDocument/2006/relationships/hyperlink" Target="http://www.scat-technology.ru/" TargetMode="External"/><Relationship Id="rId_hyperlink_1921" Type="http://schemas.openxmlformats.org/officeDocument/2006/relationships/hyperlink" Target="http://www.scat-technology.ru/" TargetMode="External"/><Relationship Id="rId_hyperlink_1922" Type="http://schemas.openxmlformats.org/officeDocument/2006/relationships/hyperlink" Target="http://www.scat-technology.ru/" TargetMode="External"/><Relationship Id="rId_hyperlink_1923" Type="http://schemas.openxmlformats.org/officeDocument/2006/relationships/hyperlink" Target="http://www.scat-technology.ru/" TargetMode="External"/><Relationship Id="rId_hyperlink_1924" Type="http://schemas.openxmlformats.org/officeDocument/2006/relationships/hyperlink" Target="http://www.scat-technology.ru/" TargetMode="External"/><Relationship Id="rId_hyperlink_1925" Type="http://schemas.openxmlformats.org/officeDocument/2006/relationships/hyperlink" Target="http://www.scat-technology.ru/" TargetMode="External"/><Relationship Id="rId_hyperlink_1926" Type="http://schemas.openxmlformats.org/officeDocument/2006/relationships/hyperlink" Target="http://www.scat-technology.ru/" TargetMode="External"/><Relationship Id="rId_hyperlink_1927" Type="http://schemas.openxmlformats.org/officeDocument/2006/relationships/hyperlink" Target="http://www.scat-technology.ru/" TargetMode="External"/><Relationship Id="rId_hyperlink_1928" Type="http://schemas.openxmlformats.org/officeDocument/2006/relationships/hyperlink" Target="http://www.scat-technology.ru/" TargetMode="External"/><Relationship Id="rId_hyperlink_1929" Type="http://schemas.openxmlformats.org/officeDocument/2006/relationships/hyperlink" Target="http://www.scat-technology.ru/" TargetMode="External"/><Relationship Id="rId_hyperlink_1930" Type="http://schemas.openxmlformats.org/officeDocument/2006/relationships/hyperlink" Target="http://www.scat-technology.ru/" TargetMode="External"/><Relationship Id="rId_hyperlink_1931" Type="http://schemas.openxmlformats.org/officeDocument/2006/relationships/hyperlink" Target="http://www.scat-technology.ru/" TargetMode="External"/><Relationship Id="rId_hyperlink_1932" Type="http://schemas.openxmlformats.org/officeDocument/2006/relationships/hyperlink" Target="http://www.scat-technology.ru/" TargetMode="External"/><Relationship Id="rId_hyperlink_1933" Type="http://schemas.openxmlformats.org/officeDocument/2006/relationships/hyperlink" Target="http://www.scat-technology.ru/" TargetMode="External"/><Relationship Id="rId_hyperlink_1934" Type="http://schemas.openxmlformats.org/officeDocument/2006/relationships/hyperlink" Target="http://www.scat-technology.ru/" TargetMode="External"/><Relationship Id="rId_hyperlink_1935" Type="http://schemas.openxmlformats.org/officeDocument/2006/relationships/hyperlink" Target="http://www.scat-technology.ru/" TargetMode="External"/><Relationship Id="rId_hyperlink_1936" Type="http://schemas.openxmlformats.org/officeDocument/2006/relationships/hyperlink" Target="http://www.scat-technology.ru/" TargetMode="External"/><Relationship Id="rId_hyperlink_1937" Type="http://schemas.openxmlformats.org/officeDocument/2006/relationships/hyperlink" Target="http://www.scat-technology.ru/" TargetMode="External"/><Relationship Id="rId_hyperlink_1938" Type="http://schemas.openxmlformats.org/officeDocument/2006/relationships/hyperlink" Target="http://www.scat-technology.ru/" TargetMode="External"/><Relationship Id="rId_hyperlink_1939" Type="http://schemas.openxmlformats.org/officeDocument/2006/relationships/hyperlink" Target="http://www.scat-technology.ru/" TargetMode="External"/><Relationship Id="rId_hyperlink_1940" Type="http://schemas.openxmlformats.org/officeDocument/2006/relationships/hyperlink" Target="http://www.scat-technology.ru/" TargetMode="External"/><Relationship Id="rId_hyperlink_1941" Type="http://schemas.openxmlformats.org/officeDocument/2006/relationships/hyperlink" Target="http://www.scat-technology.ru/" TargetMode="External"/><Relationship Id="rId_hyperlink_1942" Type="http://schemas.openxmlformats.org/officeDocument/2006/relationships/hyperlink" Target="http://www.scat-technology.ru/" TargetMode="External"/><Relationship Id="rId_hyperlink_1943" Type="http://schemas.openxmlformats.org/officeDocument/2006/relationships/hyperlink" Target="http://www.scat-technology.ru/" TargetMode="External"/><Relationship Id="rId_hyperlink_1944" Type="http://schemas.openxmlformats.org/officeDocument/2006/relationships/hyperlink" Target="http://www.scat-technology.ru/" TargetMode="External"/><Relationship Id="rId_hyperlink_1945" Type="http://schemas.openxmlformats.org/officeDocument/2006/relationships/hyperlink" Target="http://www.scat-technology.ru/" TargetMode="External"/><Relationship Id="rId_hyperlink_1946" Type="http://schemas.openxmlformats.org/officeDocument/2006/relationships/hyperlink" Target="http://www.scat-technology.ru/" TargetMode="External"/><Relationship Id="rId_hyperlink_1947" Type="http://schemas.openxmlformats.org/officeDocument/2006/relationships/hyperlink" Target="http://www.scat-technology.ru/" TargetMode="External"/><Relationship Id="rId_hyperlink_1948" Type="http://schemas.openxmlformats.org/officeDocument/2006/relationships/hyperlink" Target="http://www.scat-technology.ru/" TargetMode="External"/><Relationship Id="rId_hyperlink_1949" Type="http://schemas.openxmlformats.org/officeDocument/2006/relationships/hyperlink" Target="http://www.scat-technology.ru/" TargetMode="External"/><Relationship Id="rId_hyperlink_1950" Type="http://schemas.openxmlformats.org/officeDocument/2006/relationships/hyperlink" Target="http://www.scat-technology.ru/" TargetMode="External"/><Relationship Id="rId_hyperlink_1951" Type="http://schemas.openxmlformats.org/officeDocument/2006/relationships/hyperlink" Target="http://www.scat-technology.ru/" TargetMode="External"/><Relationship Id="rId_hyperlink_1952" Type="http://schemas.openxmlformats.org/officeDocument/2006/relationships/hyperlink" Target="http://www.scat-technology.ru/" TargetMode="External"/><Relationship Id="rId_hyperlink_1953" Type="http://schemas.openxmlformats.org/officeDocument/2006/relationships/hyperlink" Target="http://www.scat-technology.ru/" TargetMode="External"/><Relationship Id="rId_hyperlink_1954" Type="http://schemas.openxmlformats.org/officeDocument/2006/relationships/hyperlink" Target="http://www.scat-technology.ru/" TargetMode="External"/><Relationship Id="rId_hyperlink_1955" Type="http://schemas.openxmlformats.org/officeDocument/2006/relationships/hyperlink" Target="http://www.scat-technology.ru/" TargetMode="External"/><Relationship Id="rId_hyperlink_1956" Type="http://schemas.openxmlformats.org/officeDocument/2006/relationships/hyperlink" Target="http://www.scat-technology.ru/" TargetMode="External"/><Relationship Id="rId_hyperlink_1957" Type="http://schemas.openxmlformats.org/officeDocument/2006/relationships/hyperlink" Target="http://www.scat-technology.ru/" TargetMode="External"/><Relationship Id="rId_hyperlink_1958" Type="http://schemas.openxmlformats.org/officeDocument/2006/relationships/hyperlink" Target="http://www.scat-technology.ru/" TargetMode="External"/><Relationship Id="rId_hyperlink_1959" Type="http://schemas.openxmlformats.org/officeDocument/2006/relationships/hyperlink" Target="http://www.scat-technology.ru/" TargetMode="External"/><Relationship Id="rId_hyperlink_1960" Type="http://schemas.openxmlformats.org/officeDocument/2006/relationships/hyperlink" Target="http://www.scat-technology.ru/" TargetMode="External"/><Relationship Id="rId_hyperlink_1961" Type="http://schemas.openxmlformats.org/officeDocument/2006/relationships/hyperlink" Target="http://www.scat-technology.ru/" TargetMode="External"/><Relationship Id="rId_hyperlink_1962" Type="http://schemas.openxmlformats.org/officeDocument/2006/relationships/hyperlink" Target="http://www.scat-technology.ru/" TargetMode="External"/><Relationship Id="rId_hyperlink_1963" Type="http://schemas.openxmlformats.org/officeDocument/2006/relationships/hyperlink" Target="http://www.scat-technology.ru/" TargetMode="External"/><Relationship Id="rId_hyperlink_1964" Type="http://schemas.openxmlformats.org/officeDocument/2006/relationships/hyperlink" Target="http://www.scat-technology.ru/" TargetMode="External"/><Relationship Id="rId_hyperlink_1965" Type="http://schemas.openxmlformats.org/officeDocument/2006/relationships/hyperlink" Target="http://www.scat-technology.ru/" TargetMode="External"/><Relationship Id="rId_hyperlink_1966" Type="http://schemas.openxmlformats.org/officeDocument/2006/relationships/hyperlink" Target="http://www.scat-technology.ru/" TargetMode="External"/><Relationship Id="rId_hyperlink_1967" Type="http://schemas.openxmlformats.org/officeDocument/2006/relationships/hyperlink" Target="http://www.scat-technology.ru/" TargetMode="External"/><Relationship Id="rId_hyperlink_1968" Type="http://schemas.openxmlformats.org/officeDocument/2006/relationships/hyperlink" Target="http://www.scat-technology.ru/" TargetMode="External"/><Relationship Id="rId_hyperlink_1969" Type="http://schemas.openxmlformats.org/officeDocument/2006/relationships/hyperlink" Target="http://www.scat-technology.ru/" TargetMode="External"/><Relationship Id="rId_hyperlink_1970" Type="http://schemas.openxmlformats.org/officeDocument/2006/relationships/hyperlink" Target="http://www.scat-technology.ru/" TargetMode="External"/><Relationship Id="rId_hyperlink_1971" Type="http://schemas.openxmlformats.org/officeDocument/2006/relationships/hyperlink" Target="http://www.scat-technology.ru/" TargetMode="External"/><Relationship Id="rId_hyperlink_1972" Type="http://schemas.openxmlformats.org/officeDocument/2006/relationships/hyperlink" Target="http://www.scat-technology.ru/" TargetMode="External"/><Relationship Id="rId_hyperlink_1973" Type="http://schemas.openxmlformats.org/officeDocument/2006/relationships/hyperlink" Target="http://www.scat-technology.ru/" TargetMode="External"/><Relationship Id="rId_hyperlink_1974" Type="http://schemas.openxmlformats.org/officeDocument/2006/relationships/hyperlink" Target="http://www.scat-technology.ru/" TargetMode="External"/><Relationship Id="rId_hyperlink_1975" Type="http://schemas.openxmlformats.org/officeDocument/2006/relationships/hyperlink" Target="http://www.scat-technology.ru/" TargetMode="External"/><Relationship Id="rId_hyperlink_1976" Type="http://schemas.openxmlformats.org/officeDocument/2006/relationships/hyperlink" Target="http://www.scat-technology.ru/" TargetMode="External"/><Relationship Id="rId_hyperlink_1977" Type="http://schemas.openxmlformats.org/officeDocument/2006/relationships/hyperlink" Target="http://www.scat-technology.ru/" TargetMode="External"/><Relationship Id="rId_hyperlink_1978" Type="http://schemas.openxmlformats.org/officeDocument/2006/relationships/hyperlink" Target="http://www.scat-technology.ru/" TargetMode="External"/><Relationship Id="rId_hyperlink_1979" Type="http://schemas.openxmlformats.org/officeDocument/2006/relationships/hyperlink" Target="http://www.scat-technology.ru/" TargetMode="External"/><Relationship Id="rId_hyperlink_1980" Type="http://schemas.openxmlformats.org/officeDocument/2006/relationships/hyperlink" Target="http://www.scat-technology.ru/" TargetMode="External"/><Relationship Id="rId_hyperlink_1981" Type="http://schemas.openxmlformats.org/officeDocument/2006/relationships/hyperlink" Target="http://www.scat-technology.ru/" TargetMode="External"/><Relationship Id="rId_hyperlink_1982" Type="http://schemas.openxmlformats.org/officeDocument/2006/relationships/hyperlink" Target="http://www.scat-technology.ru/" TargetMode="External"/><Relationship Id="rId_hyperlink_1983" Type="http://schemas.openxmlformats.org/officeDocument/2006/relationships/hyperlink" Target="http://www.scat-technology.ru/" TargetMode="External"/><Relationship Id="rId_hyperlink_1984" Type="http://schemas.openxmlformats.org/officeDocument/2006/relationships/hyperlink" Target="http://www.scat-technology.ru/" TargetMode="External"/><Relationship Id="rId_hyperlink_1985" Type="http://schemas.openxmlformats.org/officeDocument/2006/relationships/hyperlink" Target="http://www.scat-technology.ru/" TargetMode="External"/><Relationship Id="rId_hyperlink_1986" Type="http://schemas.openxmlformats.org/officeDocument/2006/relationships/hyperlink" Target="http://www.scat-technology.ru/" TargetMode="External"/><Relationship Id="rId_hyperlink_1987" Type="http://schemas.openxmlformats.org/officeDocument/2006/relationships/hyperlink" Target="http://www.scat-technology.ru/" TargetMode="External"/><Relationship Id="rId_hyperlink_1988" Type="http://schemas.openxmlformats.org/officeDocument/2006/relationships/hyperlink" Target="http://www.scat-technology.ru/" TargetMode="External"/><Relationship Id="rId_hyperlink_1989" Type="http://schemas.openxmlformats.org/officeDocument/2006/relationships/hyperlink" Target="http://www.scat-technology.ru/" TargetMode="External"/><Relationship Id="rId_hyperlink_1990" Type="http://schemas.openxmlformats.org/officeDocument/2006/relationships/hyperlink" Target="http://www.scat-technology.ru/" TargetMode="External"/><Relationship Id="rId_hyperlink_1991" Type="http://schemas.openxmlformats.org/officeDocument/2006/relationships/hyperlink" Target="http://www.scat-technology.ru/" TargetMode="External"/><Relationship Id="rId_hyperlink_1992" Type="http://schemas.openxmlformats.org/officeDocument/2006/relationships/hyperlink" Target="http://www.scat-technology.ru/" TargetMode="External"/><Relationship Id="rId_hyperlink_1993" Type="http://schemas.openxmlformats.org/officeDocument/2006/relationships/hyperlink" Target="http://www.scat-technology.ru/" TargetMode="External"/><Relationship Id="rId_hyperlink_1994" Type="http://schemas.openxmlformats.org/officeDocument/2006/relationships/hyperlink" Target="http://www.scat-technology.ru/" TargetMode="External"/><Relationship Id="rId_hyperlink_1995" Type="http://schemas.openxmlformats.org/officeDocument/2006/relationships/hyperlink" Target="http://www.scat-technology.ru/" TargetMode="External"/><Relationship Id="rId_hyperlink_1996" Type="http://schemas.openxmlformats.org/officeDocument/2006/relationships/hyperlink" Target="http://www.scat-technology.ru/" TargetMode="External"/><Relationship Id="rId_hyperlink_1997" Type="http://schemas.openxmlformats.org/officeDocument/2006/relationships/hyperlink" Target="http://www.scat-technology.ru/" TargetMode="External"/><Relationship Id="rId_hyperlink_1998" Type="http://schemas.openxmlformats.org/officeDocument/2006/relationships/hyperlink" Target="http://www.scat-technology.ru/" TargetMode="External"/><Relationship Id="rId_hyperlink_1999" Type="http://schemas.openxmlformats.org/officeDocument/2006/relationships/hyperlink" Target="http://www.scat-technology.ru/" TargetMode="External"/><Relationship Id="rId_hyperlink_2000" Type="http://schemas.openxmlformats.org/officeDocument/2006/relationships/hyperlink" Target="http://www.scat-technology.ru/" TargetMode="External"/><Relationship Id="rId_hyperlink_2001" Type="http://schemas.openxmlformats.org/officeDocument/2006/relationships/hyperlink" Target="http://www.scat-technology.ru/" TargetMode="External"/><Relationship Id="rId_hyperlink_2002" Type="http://schemas.openxmlformats.org/officeDocument/2006/relationships/hyperlink" Target="http://www.scat-technology.ru/" TargetMode="External"/><Relationship Id="rId_hyperlink_2003" Type="http://schemas.openxmlformats.org/officeDocument/2006/relationships/hyperlink" Target="http://www.scat-technology.ru/" TargetMode="External"/><Relationship Id="rId_hyperlink_2004" Type="http://schemas.openxmlformats.org/officeDocument/2006/relationships/hyperlink" Target="http://www.scat-technology.ru/" TargetMode="External"/><Relationship Id="rId_hyperlink_2005" Type="http://schemas.openxmlformats.org/officeDocument/2006/relationships/hyperlink" Target="http://www.scat-technology.ru/" TargetMode="External"/><Relationship Id="rId_hyperlink_2006" Type="http://schemas.openxmlformats.org/officeDocument/2006/relationships/hyperlink" Target="http://www.scat-technology.ru/" TargetMode="External"/><Relationship Id="rId_hyperlink_2007" Type="http://schemas.openxmlformats.org/officeDocument/2006/relationships/hyperlink" Target="http://www.scat-technology.ru/" TargetMode="External"/><Relationship Id="rId_hyperlink_2008" Type="http://schemas.openxmlformats.org/officeDocument/2006/relationships/hyperlink" Target="http://www.scat-technology.ru/" TargetMode="External"/><Relationship Id="rId_hyperlink_2009" Type="http://schemas.openxmlformats.org/officeDocument/2006/relationships/hyperlink" Target="http://www.scat-technology.ru/" TargetMode="External"/><Relationship Id="rId_hyperlink_2010" Type="http://schemas.openxmlformats.org/officeDocument/2006/relationships/hyperlink" Target="http://www.scat-technology.ru/" TargetMode="External"/><Relationship Id="rId_hyperlink_2011" Type="http://schemas.openxmlformats.org/officeDocument/2006/relationships/hyperlink" Target="http://www.scat-technology.ru/" TargetMode="External"/><Relationship Id="rId_hyperlink_2012" Type="http://schemas.openxmlformats.org/officeDocument/2006/relationships/hyperlink" Target="http://www.scat-technology.ru/" TargetMode="External"/><Relationship Id="rId_hyperlink_2013" Type="http://schemas.openxmlformats.org/officeDocument/2006/relationships/hyperlink" Target="http://www.scat-technology.ru/" TargetMode="External"/><Relationship Id="rId_hyperlink_2014" Type="http://schemas.openxmlformats.org/officeDocument/2006/relationships/hyperlink" Target="http://www.scat-technology.ru/" TargetMode="External"/><Relationship Id="rId_hyperlink_2015" Type="http://schemas.openxmlformats.org/officeDocument/2006/relationships/hyperlink" Target="http://www.scat-technology.ru/" TargetMode="External"/><Relationship Id="rId_hyperlink_2016" Type="http://schemas.openxmlformats.org/officeDocument/2006/relationships/hyperlink" Target="http://www.scat-technology.ru/" TargetMode="External"/><Relationship Id="rId_hyperlink_2017" Type="http://schemas.openxmlformats.org/officeDocument/2006/relationships/hyperlink" Target="http://www.scat-technology.ru/" TargetMode="External"/><Relationship Id="rId_hyperlink_2018" Type="http://schemas.openxmlformats.org/officeDocument/2006/relationships/hyperlink" Target="http://www.scat-technology.ru/" TargetMode="External"/><Relationship Id="rId_hyperlink_2019" Type="http://schemas.openxmlformats.org/officeDocument/2006/relationships/hyperlink" Target="http://www.scat-technology.ru/" TargetMode="External"/><Relationship Id="rId_hyperlink_2020" Type="http://schemas.openxmlformats.org/officeDocument/2006/relationships/hyperlink" Target="http://www.scat-technology.ru/" TargetMode="External"/><Relationship Id="rId_hyperlink_2021" Type="http://schemas.openxmlformats.org/officeDocument/2006/relationships/hyperlink" Target="http://www.scat-technology.ru/" TargetMode="External"/><Relationship Id="rId_hyperlink_2022" Type="http://schemas.openxmlformats.org/officeDocument/2006/relationships/hyperlink" Target="http://www.scat-technology.ru/" TargetMode="External"/><Relationship Id="rId_hyperlink_2023" Type="http://schemas.openxmlformats.org/officeDocument/2006/relationships/hyperlink" Target="http://www.scat-technology.ru/" TargetMode="External"/><Relationship Id="rId_hyperlink_2024" Type="http://schemas.openxmlformats.org/officeDocument/2006/relationships/hyperlink" Target="http://www.scat-technology.ru/" TargetMode="External"/><Relationship Id="rId_hyperlink_2025" Type="http://schemas.openxmlformats.org/officeDocument/2006/relationships/hyperlink" Target="http://www.scat-technology.ru/" TargetMode="External"/><Relationship Id="rId_hyperlink_2026" Type="http://schemas.openxmlformats.org/officeDocument/2006/relationships/hyperlink" Target="http://www.scat-technology.ru/" TargetMode="External"/><Relationship Id="rId_hyperlink_2027" Type="http://schemas.openxmlformats.org/officeDocument/2006/relationships/hyperlink" Target="http://www.scat-technology.ru/" TargetMode="External"/><Relationship Id="rId_hyperlink_2028" Type="http://schemas.openxmlformats.org/officeDocument/2006/relationships/hyperlink" Target="http://www.scat-technology.ru/" TargetMode="External"/><Relationship Id="rId_hyperlink_2029" Type="http://schemas.openxmlformats.org/officeDocument/2006/relationships/hyperlink" Target="http://www.scat-technology.ru/" TargetMode="External"/><Relationship Id="rId_hyperlink_2030" Type="http://schemas.openxmlformats.org/officeDocument/2006/relationships/hyperlink" Target="http://www.scat-technology.ru/" TargetMode="External"/><Relationship Id="rId_hyperlink_2031" Type="http://schemas.openxmlformats.org/officeDocument/2006/relationships/hyperlink" Target="http://www.scat-technology.ru/" TargetMode="External"/><Relationship Id="rId_hyperlink_2032" Type="http://schemas.openxmlformats.org/officeDocument/2006/relationships/hyperlink" Target="http://www.scat-technology.ru/" TargetMode="External"/><Relationship Id="rId_hyperlink_2033" Type="http://schemas.openxmlformats.org/officeDocument/2006/relationships/hyperlink" Target="http://www.scat-technology.ru/" TargetMode="External"/><Relationship Id="rId_hyperlink_2034" Type="http://schemas.openxmlformats.org/officeDocument/2006/relationships/hyperlink" Target="http://www.scat-technology.ru/" TargetMode="External"/><Relationship Id="rId_hyperlink_2035" Type="http://schemas.openxmlformats.org/officeDocument/2006/relationships/hyperlink" Target="http://www.scat-technology.ru/" TargetMode="External"/><Relationship Id="rId_hyperlink_2036" Type="http://schemas.openxmlformats.org/officeDocument/2006/relationships/hyperlink" Target="http://www.scat-technology.ru/" TargetMode="External"/><Relationship Id="rId_hyperlink_2037" Type="http://schemas.openxmlformats.org/officeDocument/2006/relationships/hyperlink" Target="http://www.scat-technology.ru/" TargetMode="External"/><Relationship Id="rId_hyperlink_2038" Type="http://schemas.openxmlformats.org/officeDocument/2006/relationships/hyperlink" Target="http://www.scat-technology.ru/" TargetMode="External"/><Relationship Id="rId_hyperlink_2039" Type="http://schemas.openxmlformats.org/officeDocument/2006/relationships/hyperlink" Target="http://www.scat-technology.ru/" TargetMode="External"/><Relationship Id="rId_hyperlink_2040" Type="http://schemas.openxmlformats.org/officeDocument/2006/relationships/hyperlink" Target="http://www.scat-technology.ru/" TargetMode="External"/><Relationship Id="rId_hyperlink_2041" Type="http://schemas.openxmlformats.org/officeDocument/2006/relationships/hyperlink" Target="http://www.scat-technology.ru/" TargetMode="External"/><Relationship Id="rId_hyperlink_2042" Type="http://schemas.openxmlformats.org/officeDocument/2006/relationships/hyperlink" Target="http://www.scat-technology.ru/" TargetMode="External"/><Relationship Id="rId_hyperlink_2043" Type="http://schemas.openxmlformats.org/officeDocument/2006/relationships/hyperlink" Target="http://www.scat-technology.ru/" TargetMode="External"/><Relationship Id="rId_hyperlink_2044" Type="http://schemas.openxmlformats.org/officeDocument/2006/relationships/hyperlink" Target="http://www.scat-technology.ru/" TargetMode="External"/><Relationship Id="rId_hyperlink_2045" Type="http://schemas.openxmlformats.org/officeDocument/2006/relationships/hyperlink" Target="http://www.scat-technology.ru/" TargetMode="External"/><Relationship Id="rId_hyperlink_2046" Type="http://schemas.openxmlformats.org/officeDocument/2006/relationships/hyperlink" Target="http://www.scat-technology.ru/" TargetMode="External"/><Relationship Id="rId_hyperlink_2047" Type="http://schemas.openxmlformats.org/officeDocument/2006/relationships/hyperlink" Target="http://www.scat-technology.ru/" TargetMode="External"/><Relationship Id="rId_hyperlink_2048" Type="http://schemas.openxmlformats.org/officeDocument/2006/relationships/hyperlink" Target="http://www.scat-technology.ru/" TargetMode="External"/><Relationship Id="rId_hyperlink_2049" Type="http://schemas.openxmlformats.org/officeDocument/2006/relationships/hyperlink" Target="http://www.scat-technology.ru/" TargetMode="External"/><Relationship Id="rId_hyperlink_2050" Type="http://schemas.openxmlformats.org/officeDocument/2006/relationships/hyperlink" Target="http://www.scat-technology.ru/" TargetMode="External"/><Relationship Id="rId_hyperlink_2051" Type="http://schemas.openxmlformats.org/officeDocument/2006/relationships/hyperlink" Target="http://www.scat-technology.ru/" TargetMode="External"/><Relationship Id="rId_hyperlink_2052" Type="http://schemas.openxmlformats.org/officeDocument/2006/relationships/hyperlink" Target="http://www.scat-technology.ru/" TargetMode="External"/><Relationship Id="rId_hyperlink_2053" Type="http://schemas.openxmlformats.org/officeDocument/2006/relationships/hyperlink" Target="http://www.scat-technology.ru/" TargetMode="External"/><Relationship Id="rId_hyperlink_2054" Type="http://schemas.openxmlformats.org/officeDocument/2006/relationships/hyperlink" Target="http://www.scat-technology.ru/" TargetMode="External"/><Relationship Id="rId_hyperlink_2055" Type="http://schemas.openxmlformats.org/officeDocument/2006/relationships/hyperlink" Target="http://www.scat-technology.ru/" TargetMode="External"/><Relationship Id="rId_hyperlink_2056" Type="http://schemas.openxmlformats.org/officeDocument/2006/relationships/hyperlink" Target="http://www.scat-technology.ru/" TargetMode="External"/><Relationship Id="rId_hyperlink_2057" Type="http://schemas.openxmlformats.org/officeDocument/2006/relationships/hyperlink" Target="http://www.scat-technology.ru/" TargetMode="External"/><Relationship Id="rId_hyperlink_2058" Type="http://schemas.openxmlformats.org/officeDocument/2006/relationships/hyperlink" Target="http://www.scat-technology.ru/" TargetMode="External"/><Relationship Id="rId_hyperlink_2059" Type="http://schemas.openxmlformats.org/officeDocument/2006/relationships/hyperlink" Target="http://www.scat-technology.ru/" TargetMode="External"/><Relationship Id="rId_hyperlink_2060" Type="http://schemas.openxmlformats.org/officeDocument/2006/relationships/hyperlink" Target="http://www.scat-technology.ru/" TargetMode="External"/><Relationship Id="rId_hyperlink_2061" Type="http://schemas.openxmlformats.org/officeDocument/2006/relationships/hyperlink" Target="http://www.scat-technology.ru/" TargetMode="External"/><Relationship Id="rId_hyperlink_2062" Type="http://schemas.openxmlformats.org/officeDocument/2006/relationships/hyperlink" Target="http://www.scat-technology.ru/" TargetMode="External"/><Relationship Id="rId_hyperlink_2063" Type="http://schemas.openxmlformats.org/officeDocument/2006/relationships/hyperlink" Target="http://www.scat-technology.ru/" TargetMode="External"/><Relationship Id="rId_hyperlink_2064" Type="http://schemas.openxmlformats.org/officeDocument/2006/relationships/hyperlink" Target="http://www.scat-technology.ru/" TargetMode="External"/><Relationship Id="rId_hyperlink_2065" Type="http://schemas.openxmlformats.org/officeDocument/2006/relationships/hyperlink" Target="http://www.scat-technology.ru/" TargetMode="External"/><Relationship Id="rId_hyperlink_2066" Type="http://schemas.openxmlformats.org/officeDocument/2006/relationships/hyperlink" Target="http://www.scat-technology.ru/" TargetMode="External"/><Relationship Id="rId_hyperlink_2067" Type="http://schemas.openxmlformats.org/officeDocument/2006/relationships/hyperlink" Target="http://www.scat-technology.ru/" TargetMode="External"/><Relationship Id="rId_hyperlink_2068" Type="http://schemas.openxmlformats.org/officeDocument/2006/relationships/hyperlink" Target="http://www.scat-technology.ru/" TargetMode="External"/><Relationship Id="rId_hyperlink_2069" Type="http://schemas.openxmlformats.org/officeDocument/2006/relationships/hyperlink" Target="http://www.scat-technology.ru/" TargetMode="External"/><Relationship Id="rId_hyperlink_2070" Type="http://schemas.openxmlformats.org/officeDocument/2006/relationships/hyperlink" Target="http://www.scat-technology.ru/" TargetMode="External"/><Relationship Id="rId_hyperlink_2071" Type="http://schemas.openxmlformats.org/officeDocument/2006/relationships/hyperlink" Target="http://www.scat-technology.ru/" TargetMode="External"/><Relationship Id="rId_hyperlink_2072" Type="http://schemas.openxmlformats.org/officeDocument/2006/relationships/hyperlink" Target="http://www.scat-technology.ru/" TargetMode="External"/><Relationship Id="rId_hyperlink_2073" Type="http://schemas.openxmlformats.org/officeDocument/2006/relationships/hyperlink" Target="http://www.scat-technology.ru/" TargetMode="External"/><Relationship Id="rId_hyperlink_2074" Type="http://schemas.openxmlformats.org/officeDocument/2006/relationships/hyperlink" Target="http://www.scat-technology.ru/" TargetMode="External"/><Relationship Id="rId_hyperlink_2075" Type="http://schemas.openxmlformats.org/officeDocument/2006/relationships/hyperlink" Target="http://www.scat-technology.ru/" TargetMode="External"/><Relationship Id="rId_hyperlink_2076" Type="http://schemas.openxmlformats.org/officeDocument/2006/relationships/hyperlink" Target="http://www.scat-technology.ru/" TargetMode="External"/><Relationship Id="rId_hyperlink_2077" Type="http://schemas.openxmlformats.org/officeDocument/2006/relationships/hyperlink" Target="http://www.scat-technology.ru/" TargetMode="External"/><Relationship Id="rId_hyperlink_2078" Type="http://schemas.openxmlformats.org/officeDocument/2006/relationships/hyperlink" Target="http://www.scat-technology.ru/" TargetMode="External"/><Relationship Id="rId_hyperlink_2079" Type="http://schemas.openxmlformats.org/officeDocument/2006/relationships/hyperlink" Target="http://www.scat-technology.ru/" TargetMode="External"/><Relationship Id="rId_hyperlink_2080" Type="http://schemas.openxmlformats.org/officeDocument/2006/relationships/hyperlink" Target="http://www.scat-technology.ru/" TargetMode="External"/><Relationship Id="rId_hyperlink_2081" Type="http://schemas.openxmlformats.org/officeDocument/2006/relationships/hyperlink" Target="http://www.scat-technology.ru/" TargetMode="External"/><Relationship Id="rId_hyperlink_2082" Type="http://schemas.openxmlformats.org/officeDocument/2006/relationships/hyperlink" Target="http://www.scat-technology.ru/" TargetMode="External"/><Relationship Id="rId_hyperlink_2083" Type="http://schemas.openxmlformats.org/officeDocument/2006/relationships/hyperlink" Target="http://www.scat-technology.ru/" TargetMode="External"/><Relationship Id="rId_hyperlink_2084" Type="http://schemas.openxmlformats.org/officeDocument/2006/relationships/hyperlink" Target="http://www.scat-technology.ru/" TargetMode="External"/><Relationship Id="rId_hyperlink_2085" Type="http://schemas.openxmlformats.org/officeDocument/2006/relationships/hyperlink" Target="http://www.scat-technology.ru/" TargetMode="External"/><Relationship Id="rId_hyperlink_2086" Type="http://schemas.openxmlformats.org/officeDocument/2006/relationships/hyperlink" Target="http://www.scat-technology.ru/" TargetMode="External"/><Relationship Id="rId_hyperlink_2087" Type="http://schemas.openxmlformats.org/officeDocument/2006/relationships/hyperlink" Target="http://www.scat-technology.ru/" TargetMode="External"/><Relationship Id="rId_hyperlink_2088" Type="http://schemas.openxmlformats.org/officeDocument/2006/relationships/hyperlink" Target="http://www.scat-technology.ru/" TargetMode="External"/><Relationship Id="rId_hyperlink_2089" Type="http://schemas.openxmlformats.org/officeDocument/2006/relationships/hyperlink" Target="http://www.scat-technology.ru/" TargetMode="External"/><Relationship Id="rId_hyperlink_2090" Type="http://schemas.openxmlformats.org/officeDocument/2006/relationships/hyperlink" Target="http://www.scat-technology.ru/" TargetMode="External"/><Relationship Id="rId_hyperlink_2091" Type="http://schemas.openxmlformats.org/officeDocument/2006/relationships/hyperlink" Target="http://www.scat-technology.ru/" TargetMode="External"/><Relationship Id="rId_hyperlink_2092" Type="http://schemas.openxmlformats.org/officeDocument/2006/relationships/hyperlink" Target="http://www.scat-technology.ru/" TargetMode="External"/><Relationship Id="rId_hyperlink_2093" Type="http://schemas.openxmlformats.org/officeDocument/2006/relationships/hyperlink" Target="http://www.scat-technology.ru/" TargetMode="External"/><Relationship Id="rId_hyperlink_2094" Type="http://schemas.openxmlformats.org/officeDocument/2006/relationships/hyperlink" Target="http://www.scat-technology.ru/" TargetMode="External"/><Relationship Id="rId_hyperlink_2095" Type="http://schemas.openxmlformats.org/officeDocument/2006/relationships/hyperlink" Target="http://www.scat-technology.ru/" TargetMode="External"/><Relationship Id="rId_hyperlink_2096" Type="http://schemas.openxmlformats.org/officeDocument/2006/relationships/hyperlink" Target="http://www.scat-technology.ru/" TargetMode="External"/><Relationship Id="rId_hyperlink_2097" Type="http://schemas.openxmlformats.org/officeDocument/2006/relationships/hyperlink" Target="http://www.scat-technology.ru/" TargetMode="External"/><Relationship Id="rId_hyperlink_2098" Type="http://schemas.openxmlformats.org/officeDocument/2006/relationships/hyperlink" Target="http://www.scat-technology.ru/" TargetMode="External"/><Relationship Id="rId_hyperlink_2099" Type="http://schemas.openxmlformats.org/officeDocument/2006/relationships/hyperlink" Target="http://www.scat-technology.ru/" TargetMode="External"/><Relationship Id="rId_hyperlink_2100" Type="http://schemas.openxmlformats.org/officeDocument/2006/relationships/hyperlink" Target="http://www.scat-technology.ru/" TargetMode="External"/><Relationship Id="rId_hyperlink_2101" Type="http://schemas.openxmlformats.org/officeDocument/2006/relationships/hyperlink" Target="http://www.scat-technology.ru/" TargetMode="External"/><Relationship Id="rId_hyperlink_2102" Type="http://schemas.openxmlformats.org/officeDocument/2006/relationships/hyperlink" Target="http://www.scat-technology.ru/" TargetMode="External"/><Relationship Id="rId_hyperlink_2103" Type="http://schemas.openxmlformats.org/officeDocument/2006/relationships/hyperlink" Target="http://www.scat-technology.ru/" TargetMode="External"/><Relationship Id="rId_hyperlink_2104" Type="http://schemas.openxmlformats.org/officeDocument/2006/relationships/hyperlink" Target="http://www.scat-technology.ru/" TargetMode="External"/><Relationship Id="rId_hyperlink_2105" Type="http://schemas.openxmlformats.org/officeDocument/2006/relationships/hyperlink" Target="http://www.scat-technology.ru/" TargetMode="External"/><Relationship Id="rId_hyperlink_2106" Type="http://schemas.openxmlformats.org/officeDocument/2006/relationships/hyperlink" Target="http://www.scat-technology.ru/" TargetMode="External"/><Relationship Id="rId_hyperlink_2107" Type="http://schemas.openxmlformats.org/officeDocument/2006/relationships/hyperlink" Target="http://www.scat-technology.ru/" TargetMode="External"/><Relationship Id="rId_hyperlink_2108" Type="http://schemas.openxmlformats.org/officeDocument/2006/relationships/hyperlink" Target="http://www.scat-technology.ru/" TargetMode="External"/><Relationship Id="rId_hyperlink_2109" Type="http://schemas.openxmlformats.org/officeDocument/2006/relationships/hyperlink" Target="http://www.scat-technology.ru/" TargetMode="External"/><Relationship Id="rId_hyperlink_2110" Type="http://schemas.openxmlformats.org/officeDocument/2006/relationships/hyperlink" Target="http://www.scat-technology.ru/" TargetMode="External"/><Relationship Id="rId_hyperlink_2111" Type="http://schemas.openxmlformats.org/officeDocument/2006/relationships/hyperlink" Target="http://www.scat-technology.ru/" TargetMode="External"/><Relationship Id="rId_hyperlink_2112" Type="http://schemas.openxmlformats.org/officeDocument/2006/relationships/hyperlink" Target="http://www.scat-technology.ru/" TargetMode="External"/><Relationship Id="rId_hyperlink_2113" Type="http://schemas.openxmlformats.org/officeDocument/2006/relationships/hyperlink" Target="http://www.scat-technology.ru/" TargetMode="External"/><Relationship Id="rId_hyperlink_2114" Type="http://schemas.openxmlformats.org/officeDocument/2006/relationships/hyperlink" Target="http://www.scat-technology.ru/" TargetMode="External"/><Relationship Id="rId_hyperlink_2115" Type="http://schemas.openxmlformats.org/officeDocument/2006/relationships/hyperlink" Target="http://www.scat-technology.ru/" TargetMode="External"/><Relationship Id="rId_hyperlink_2116" Type="http://schemas.openxmlformats.org/officeDocument/2006/relationships/hyperlink" Target="http://www.scat-technology.ru/" TargetMode="External"/><Relationship Id="rId_hyperlink_2117" Type="http://schemas.openxmlformats.org/officeDocument/2006/relationships/hyperlink" Target="http://www.scat-technology.ru/" TargetMode="External"/><Relationship Id="rId_hyperlink_2118" Type="http://schemas.openxmlformats.org/officeDocument/2006/relationships/hyperlink" Target="http://www.scat-technology.ru/" TargetMode="External"/><Relationship Id="rId_hyperlink_2119" Type="http://schemas.openxmlformats.org/officeDocument/2006/relationships/hyperlink" Target="http://www.scat-technology.ru/" TargetMode="External"/><Relationship Id="rId_hyperlink_2120" Type="http://schemas.openxmlformats.org/officeDocument/2006/relationships/hyperlink" Target="http://www.scat-technology.ru/" TargetMode="External"/><Relationship Id="rId_hyperlink_2121" Type="http://schemas.openxmlformats.org/officeDocument/2006/relationships/hyperlink" Target="http://www.scat-technology.ru/" TargetMode="External"/><Relationship Id="rId_hyperlink_2122" Type="http://schemas.openxmlformats.org/officeDocument/2006/relationships/hyperlink" Target="http://www.scat-technology.ru/" TargetMode="External"/><Relationship Id="rId_hyperlink_2123" Type="http://schemas.openxmlformats.org/officeDocument/2006/relationships/hyperlink" Target="http://www.scat-technology.ru/" TargetMode="External"/><Relationship Id="rId_hyperlink_2124" Type="http://schemas.openxmlformats.org/officeDocument/2006/relationships/hyperlink" Target="http://www.scat-technology.ru/" TargetMode="External"/><Relationship Id="rId_hyperlink_2125" Type="http://schemas.openxmlformats.org/officeDocument/2006/relationships/hyperlink" Target="http://www.scat-technology.ru/" TargetMode="External"/><Relationship Id="rId_hyperlink_2126" Type="http://schemas.openxmlformats.org/officeDocument/2006/relationships/hyperlink" Target="http://www.scat-technology.ru/" TargetMode="External"/><Relationship Id="rId_hyperlink_2127" Type="http://schemas.openxmlformats.org/officeDocument/2006/relationships/hyperlink" Target="http://www.scat-technology.ru/" TargetMode="External"/><Relationship Id="rId_hyperlink_2128" Type="http://schemas.openxmlformats.org/officeDocument/2006/relationships/hyperlink" Target="http://www.scat-technology.ru/" TargetMode="External"/><Relationship Id="rId_hyperlink_2129" Type="http://schemas.openxmlformats.org/officeDocument/2006/relationships/hyperlink" Target="http://www.scat-technology.ru/" TargetMode="External"/><Relationship Id="rId_hyperlink_2130" Type="http://schemas.openxmlformats.org/officeDocument/2006/relationships/hyperlink" Target="http://www.scat-technology.ru/" TargetMode="External"/><Relationship Id="rId_hyperlink_2131" Type="http://schemas.openxmlformats.org/officeDocument/2006/relationships/hyperlink" Target="http://www.scat-technology.ru/" TargetMode="External"/><Relationship Id="rId_hyperlink_2132" Type="http://schemas.openxmlformats.org/officeDocument/2006/relationships/hyperlink" Target="http://www.scat-technology.ru/" TargetMode="External"/><Relationship Id="rId_hyperlink_2133" Type="http://schemas.openxmlformats.org/officeDocument/2006/relationships/hyperlink" Target="http://www.scat-technology.ru/" TargetMode="External"/><Relationship Id="rId_hyperlink_2134" Type="http://schemas.openxmlformats.org/officeDocument/2006/relationships/hyperlink" Target="http://www.scat-technology.ru/" TargetMode="External"/><Relationship Id="rId_hyperlink_2135" Type="http://schemas.openxmlformats.org/officeDocument/2006/relationships/hyperlink" Target="http://www.scat-technology.ru/" TargetMode="External"/><Relationship Id="rId_hyperlink_2136" Type="http://schemas.openxmlformats.org/officeDocument/2006/relationships/hyperlink" Target="http://www.scat-technology.ru/" TargetMode="External"/><Relationship Id="rId_hyperlink_2137" Type="http://schemas.openxmlformats.org/officeDocument/2006/relationships/hyperlink" Target="http://www.scat-technology.ru/" TargetMode="External"/><Relationship Id="rId_hyperlink_2138" Type="http://schemas.openxmlformats.org/officeDocument/2006/relationships/hyperlink" Target="http://www.scat-technology.ru/" TargetMode="External"/><Relationship Id="rId_hyperlink_2139" Type="http://schemas.openxmlformats.org/officeDocument/2006/relationships/hyperlink" Target="http://www.scat-technology.ru/" TargetMode="External"/><Relationship Id="rId_hyperlink_2140" Type="http://schemas.openxmlformats.org/officeDocument/2006/relationships/hyperlink" Target="http://www.scat-technology.ru/" TargetMode="External"/><Relationship Id="rId_hyperlink_2141" Type="http://schemas.openxmlformats.org/officeDocument/2006/relationships/hyperlink" Target="http://www.scat-technology.ru/" TargetMode="External"/><Relationship Id="rId_hyperlink_2142" Type="http://schemas.openxmlformats.org/officeDocument/2006/relationships/hyperlink" Target="http://www.scat-technology.ru/" TargetMode="External"/><Relationship Id="rId_hyperlink_2143" Type="http://schemas.openxmlformats.org/officeDocument/2006/relationships/hyperlink" Target="http://www.scat-technology.ru/" TargetMode="External"/><Relationship Id="rId_hyperlink_2144" Type="http://schemas.openxmlformats.org/officeDocument/2006/relationships/hyperlink" Target="http://www.scat-technology.ru/" TargetMode="External"/><Relationship Id="rId_hyperlink_2145" Type="http://schemas.openxmlformats.org/officeDocument/2006/relationships/hyperlink" Target="http://www.scat-technology.ru/" TargetMode="External"/><Relationship Id="rId_hyperlink_2146" Type="http://schemas.openxmlformats.org/officeDocument/2006/relationships/hyperlink" Target="http://www.scat-technology.ru/" TargetMode="External"/><Relationship Id="rId_hyperlink_2147" Type="http://schemas.openxmlformats.org/officeDocument/2006/relationships/hyperlink" Target="http://www.scat-technology.ru/" TargetMode="External"/><Relationship Id="rId_hyperlink_2148" Type="http://schemas.openxmlformats.org/officeDocument/2006/relationships/hyperlink" Target="http://www.scat-technology.ru/" TargetMode="External"/><Relationship Id="rId_hyperlink_2149" Type="http://schemas.openxmlformats.org/officeDocument/2006/relationships/hyperlink" Target="http://www.scat-technology.ru/" TargetMode="External"/><Relationship Id="rId_hyperlink_2150" Type="http://schemas.openxmlformats.org/officeDocument/2006/relationships/hyperlink" Target="http://www.scat-technology.ru/" TargetMode="External"/><Relationship Id="rId_hyperlink_2151" Type="http://schemas.openxmlformats.org/officeDocument/2006/relationships/hyperlink" Target="http://www.scat-technology.ru/" TargetMode="External"/><Relationship Id="rId_hyperlink_2152" Type="http://schemas.openxmlformats.org/officeDocument/2006/relationships/hyperlink" Target="http://www.scat-technology.ru/" TargetMode="External"/><Relationship Id="rId_hyperlink_2153" Type="http://schemas.openxmlformats.org/officeDocument/2006/relationships/hyperlink" Target="http://www.scat-technology.ru/" TargetMode="External"/><Relationship Id="rId_hyperlink_2154" Type="http://schemas.openxmlformats.org/officeDocument/2006/relationships/hyperlink" Target="http://www.scat-technology.ru/" TargetMode="External"/><Relationship Id="rId_hyperlink_2155" Type="http://schemas.openxmlformats.org/officeDocument/2006/relationships/hyperlink" Target="http://www.scat-technology.ru/" TargetMode="External"/><Relationship Id="rId_hyperlink_2156" Type="http://schemas.openxmlformats.org/officeDocument/2006/relationships/hyperlink" Target="http://www.scat-technology.ru/" TargetMode="External"/><Relationship Id="rId_hyperlink_2157" Type="http://schemas.openxmlformats.org/officeDocument/2006/relationships/hyperlink" Target="http://www.scat-technology.ru/" TargetMode="External"/><Relationship Id="rId_hyperlink_2158" Type="http://schemas.openxmlformats.org/officeDocument/2006/relationships/hyperlink" Target="http://www.scat-technology.ru/" TargetMode="External"/><Relationship Id="rId_hyperlink_2159" Type="http://schemas.openxmlformats.org/officeDocument/2006/relationships/hyperlink" Target="http://www.scat-technology.ru/" TargetMode="External"/><Relationship Id="rId_hyperlink_2160" Type="http://schemas.openxmlformats.org/officeDocument/2006/relationships/hyperlink" Target="http://www.scat-technology.ru/" TargetMode="External"/><Relationship Id="rId_hyperlink_2161" Type="http://schemas.openxmlformats.org/officeDocument/2006/relationships/hyperlink" Target="http://www.scat-technology.ru/" TargetMode="External"/><Relationship Id="rId_hyperlink_2162" Type="http://schemas.openxmlformats.org/officeDocument/2006/relationships/hyperlink" Target="http://www.scat-technology.ru/" TargetMode="External"/><Relationship Id="rId_hyperlink_2163" Type="http://schemas.openxmlformats.org/officeDocument/2006/relationships/hyperlink" Target="http://www.scat-technology.ru/" TargetMode="External"/><Relationship Id="rId_hyperlink_2164" Type="http://schemas.openxmlformats.org/officeDocument/2006/relationships/hyperlink" Target="http://www.scat-technology.ru/" TargetMode="External"/><Relationship Id="rId_hyperlink_2165" Type="http://schemas.openxmlformats.org/officeDocument/2006/relationships/hyperlink" Target="http://www.scat-technology.ru/" TargetMode="External"/><Relationship Id="rId_hyperlink_2166" Type="http://schemas.openxmlformats.org/officeDocument/2006/relationships/hyperlink" Target="http://www.scat-technology.ru/" TargetMode="External"/><Relationship Id="rId_hyperlink_2167" Type="http://schemas.openxmlformats.org/officeDocument/2006/relationships/hyperlink" Target="http://www.scat-technology.ru/" TargetMode="External"/><Relationship Id="rId_hyperlink_2168" Type="http://schemas.openxmlformats.org/officeDocument/2006/relationships/hyperlink" Target="http://www.scat-technology.ru/" TargetMode="External"/><Relationship Id="rId_hyperlink_2169" Type="http://schemas.openxmlformats.org/officeDocument/2006/relationships/hyperlink" Target="http://www.scat-technology.ru/" TargetMode="External"/><Relationship Id="rId_hyperlink_2170" Type="http://schemas.openxmlformats.org/officeDocument/2006/relationships/hyperlink" Target="http://www.scat-technology.ru/" TargetMode="External"/><Relationship Id="rId_hyperlink_2171" Type="http://schemas.openxmlformats.org/officeDocument/2006/relationships/hyperlink" Target="http://www.scat-technology.ru/" TargetMode="External"/><Relationship Id="rId_hyperlink_2172" Type="http://schemas.openxmlformats.org/officeDocument/2006/relationships/hyperlink" Target="http://www.scat-technology.ru/" TargetMode="External"/><Relationship Id="rId_hyperlink_2173" Type="http://schemas.openxmlformats.org/officeDocument/2006/relationships/hyperlink" Target="http://www.scat-technology.ru/" TargetMode="External"/><Relationship Id="rId_hyperlink_2174" Type="http://schemas.openxmlformats.org/officeDocument/2006/relationships/hyperlink" Target="http://www.scat-technology.ru/" TargetMode="External"/><Relationship Id="rId_hyperlink_2175" Type="http://schemas.openxmlformats.org/officeDocument/2006/relationships/hyperlink" Target="http://www.scat-technology.ru/" TargetMode="External"/><Relationship Id="rId_hyperlink_2176" Type="http://schemas.openxmlformats.org/officeDocument/2006/relationships/hyperlink" Target="http://www.scat-technology.ru/" TargetMode="External"/><Relationship Id="rId_hyperlink_2177" Type="http://schemas.openxmlformats.org/officeDocument/2006/relationships/hyperlink" Target="http://www.scat-technology.ru/" TargetMode="External"/><Relationship Id="rId_hyperlink_2178" Type="http://schemas.openxmlformats.org/officeDocument/2006/relationships/hyperlink" Target="http://www.scat-technology.ru/" TargetMode="External"/><Relationship Id="rId_hyperlink_2179" Type="http://schemas.openxmlformats.org/officeDocument/2006/relationships/hyperlink" Target="http://www.scat-technology.ru/" TargetMode="External"/><Relationship Id="rId_hyperlink_2180" Type="http://schemas.openxmlformats.org/officeDocument/2006/relationships/hyperlink" Target="http://www.scat-technology.ru/" TargetMode="External"/><Relationship Id="rId_hyperlink_2181" Type="http://schemas.openxmlformats.org/officeDocument/2006/relationships/hyperlink" Target="http://www.scat-technology.ru/" TargetMode="External"/><Relationship Id="rId_hyperlink_2182" Type="http://schemas.openxmlformats.org/officeDocument/2006/relationships/hyperlink" Target="http://www.scat-technology.ru/" TargetMode="External"/><Relationship Id="rId_hyperlink_2183" Type="http://schemas.openxmlformats.org/officeDocument/2006/relationships/hyperlink" Target="http://www.scat-technology.ru/" TargetMode="External"/><Relationship Id="rId_hyperlink_2184" Type="http://schemas.openxmlformats.org/officeDocument/2006/relationships/hyperlink" Target="http://www.scat-technology.ru/" TargetMode="External"/><Relationship Id="rId_hyperlink_2185" Type="http://schemas.openxmlformats.org/officeDocument/2006/relationships/hyperlink" Target="http://www.scat-technology.ru/" TargetMode="External"/><Relationship Id="rId_hyperlink_2186" Type="http://schemas.openxmlformats.org/officeDocument/2006/relationships/hyperlink" Target="http://www.scat-technology.ru/" TargetMode="External"/><Relationship Id="rId_hyperlink_2187" Type="http://schemas.openxmlformats.org/officeDocument/2006/relationships/hyperlink" Target="http://www.scat-technology.ru/" TargetMode="External"/><Relationship Id="rId_hyperlink_2188" Type="http://schemas.openxmlformats.org/officeDocument/2006/relationships/hyperlink" Target="http://www.scat-technology.ru/" TargetMode="External"/><Relationship Id="rId_hyperlink_2189" Type="http://schemas.openxmlformats.org/officeDocument/2006/relationships/hyperlink" Target="http://www.scat-technology.ru/" TargetMode="External"/><Relationship Id="rId_hyperlink_2190" Type="http://schemas.openxmlformats.org/officeDocument/2006/relationships/hyperlink" Target="http://www.scat-technology.ru/" TargetMode="External"/><Relationship Id="rId_hyperlink_2191" Type="http://schemas.openxmlformats.org/officeDocument/2006/relationships/hyperlink" Target="http://www.scat-technology.ru/" TargetMode="External"/><Relationship Id="rId_hyperlink_2192" Type="http://schemas.openxmlformats.org/officeDocument/2006/relationships/hyperlink" Target="http://www.scat-technology.ru/" TargetMode="External"/><Relationship Id="rId_hyperlink_2193" Type="http://schemas.openxmlformats.org/officeDocument/2006/relationships/hyperlink" Target="http://www.scat-technology.ru/" TargetMode="External"/><Relationship Id="rId_hyperlink_2194" Type="http://schemas.openxmlformats.org/officeDocument/2006/relationships/hyperlink" Target="http://www.scat-technology.ru/" TargetMode="External"/><Relationship Id="rId_hyperlink_2195" Type="http://schemas.openxmlformats.org/officeDocument/2006/relationships/hyperlink" Target="http://www.scat-technology.ru/" TargetMode="External"/><Relationship Id="rId_hyperlink_2196" Type="http://schemas.openxmlformats.org/officeDocument/2006/relationships/hyperlink" Target="http://www.scat-technology.ru/" TargetMode="External"/><Relationship Id="rId_hyperlink_2197" Type="http://schemas.openxmlformats.org/officeDocument/2006/relationships/hyperlink" Target="http://www.scat-technology.ru/" TargetMode="External"/><Relationship Id="rId_hyperlink_2198" Type="http://schemas.openxmlformats.org/officeDocument/2006/relationships/hyperlink" Target="http://www.scat-technology.ru/" TargetMode="External"/><Relationship Id="rId_hyperlink_2199" Type="http://schemas.openxmlformats.org/officeDocument/2006/relationships/hyperlink" Target="http://www.scat-technology.ru/" TargetMode="External"/><Relationship Id="rId_hyperlink_2200" Type="http://schemas.openxmlformats.org/officeDocument/2006/relationships/hyperlink" Target="http://www.scat-technology.ru/" TargetMode="External"/><Relationship Id="rId_hyperlink_2201" Type="http://schemas.openxmlformats.org/officeDocument/2006/relationships/hyperlink" Target="http://www.scat-technology.ru/" TargetMode="External"/><Relationship Id="rId_hyperlink_2202" Type="http://schemas.openxmlformats.org/officeDocument/2006/relationships/hyperlink" Target="http://www.scat-technology.ru/" TargetMode="External"/><Relationship Id="rId_hyperlink_2203" Type="http://schemas.openxmlformats.org/officeDocument/2006/relationships/hyperlink" Target="http://www.scat-technology.ru/" TargetMode="External"/><Relationship Id="rId_hyperlink_2204" Type="http://schemas.openxmlformats.org/officeDocument/2006/relationships/hyperlink" Target="http://www.scat-technology.ru/" TargetMode="External"/><Relationship Id="rId_hyperlink_2205" Type="http://schemas.openxmlformats.org/officeDocument/2006/relationships/hyperlink" Target="http://www.scat-technology.ru/" TargetMode="External"/><Relationship Id="rId_hyperlink_2206" Type="http://schemas.openxmlformats.org/officeDocument/2006/relationships/hyperlink" Target="http://www.scat-technology.ru/" TargetMode="External"/><Relationship Id="rId_hyperlink_2207" Type="http://schemas.openxmlformats.org/officeDocument/2006/relationships/hyperlink" Target="http://www.scat-technology.ru/" TargetMode="External"/><Relationship Id="rId_hyperlink_2208" Type="http://schemas.openxmlformats.org/officeDocument/2006/relationships/hyperlink" Target="http://www.scat-technology.ru/" TargetMode="External"/><Relationship Id="rId_hyperlink_2209" Type="http://schemas.openxmlformats.org/officeDocument/2006/relationships/hyperlink" Target="http://www.scat-technology.ru/" TargetMode="External"/><Relationship Id="rId_hyperlink_2210" Type="http://schemas.openxmlformats.org/officeDocument/2006/relationships/hyperlink" Target="http://www.scat-technology.ru/" TargetMode="External"/><Relationship Id="rId_hyperlink_2211" Type="http://schemas.openxmlformats.org/officeDocument/2006/relationships/hyperlink" Target="http://www.scat-technology.ru/" TargetMode="External"/><Relationship Id="rId_hyperlink_2212" Type="http://schemas.openxmlformats.org/officeDocument/2006/relationships/hyperlink" Target="http://www.scat-technology.ru/" TargetMode="External"/><Relationship Id="rId_hyperlink_2213" Type="http://schemas.openxmlformats.org/officeDocument/2006/relationships/hyperlink" Target="http://www.scat-technology.ru/" TargetMode="External"/><Relationship Id="rId_hyperlink_2214" Type="http://schemas.openxmlformats.org/officeDocument/2006/relationships/hyperlink" Target="http://www.scat-technology.ru/" TargetMode="External"/><Relationship Id="rId_hyperlink_2215" Type="http://schemas.openxmlformats.org/officeDocument/2006/relationships/hyperlink" Target="http://www.scat-technology.ru/" TargetMode="External"/><Relationship Id="rId_hyperlink_2216" Type="http://schemas.openxmlformats.org/officeDocument/2006/relationships/hyperlink" Target="http://www.scat-technology.ru/" TargetMode="External"/><Relationship Id="rId_hyperlink_2217" Type="http://schemas.openxmlformats.org/officeDocument/2006/relationships/hyperlink" Target="http://www.scat-technology.ru/" TargetMode="External"/><Relationship Id="rId_hyperlink_2218" Type="http://schemas.openxmlformats.org/officeDocument/2006/relationships/hyperlink" Target="http://www.scat-technology.ru/" TargetMode="External"/><Relationship Id="rId_hyperlink_2219" Type="http://schemas.openxmlformats.org/officeDocument/2006/relationships/hyperlink" Target="http://www.scat-technology.ru/" TargetMode="External"/><Relationship Id="rId_hyperlink_2220" Type="http://schemas.openxmlformats.org/officeDocument/2006/relationships/hyperlink" Target="http://www.scat-technology.ru/" TargetMode="External"/><Relationship Id="rId_hyperlink_2221" Type="http://schemas.openxmlformats.org/officeDocument/2006/relationships/hyperlink" Target="http://www.scat-technology.ru/" TargetMode="External"/><Relationship Id="rId_hyperlink_2222" Type="http://schemas.openxmlformats.org/officeDocument/2006/relationships/hyperlink" Target="http://www.scat-technology.ru/" TargetMode="External"/><Relationship Id="rId_hyperlink_2223" Type="http://schemas.openxmlformats.org/officeDocument/2006/relationships/hyperlink" Target="http://www.scat-technology.ru/" TargetMode="External"/><Relationship Id="rId_hyperlink_2224" Type="http://schemas.openxmlformats.org/officeDocument/2006/relationships/hyperlink" Target="http://www.scat-technology.ru/" TargetMode="External"/><Relationship Id="rId_hyperlink_2225" Type="http://schemas.openxmlformats.org/officeDocument/2006/relationships/hyperlink" Target="http://www.scat-technology.ru/" TargetMode="External"/><Relationship Id="rId_hyperlink_2226" Type="http://schemas.openxmlformats.org/officeDocument/2006/relationships/hyperlink" Target="http://www.scat-technology.ru/" TargetMode="External"/><Relationship Id="rId_hyperlink_2227" Type="http://schemas.openxmlformats.org/officeDocument/2006/relationships/hyperlink" Target="http://www.scat-technology.ru/" TargetMode="External"/><Relationship Id="rId_hyperlink_2228" Type="http://schemas.openxmlformats.org/officeDocument/2006/relationships/hyperlink" Target="http://www.scat-technology.ru/" TargetMode="External"/><Relationship Id="rId_hyperlink_2229" Type="http://schemas.openxmlformats.org/officeDocument/2006/relationships/hyperlink" Target="http://www.scat-technology.ru/" TargetMode="External"/><Relationship Id="rId_hyperlink_2230" Type="http://schemas.openxmlformats.org/officeDocument/2006/relationships/hyperlink" Target="http://www.scat-technology.ru/" TargetMode="External"/><Relationship Id="rId_hyperlink_2231" Type="http://schemas.openxmlformats.org/officeDocument/2006/relationships/hyperlink" Target="http://www.scat-technology.ru/" TargetMode="External"/><Relationship Id="rId_hyperlink_2232" Type="http://schemas.openxmlformats.org/officeDocument/2006/relationships/hyperlink" Target="http://www.scat-technology.ru/" TargetMode="External"/><Relationship Id="rId_hyperlink_2233" Type="http://schemas.openxmlformats.org/officeDocument/2006/relationships/hyperlink" Target="http://www.scat-technology.ru/" TargetMode="External"/><Relationship Id="rId_hyperlink_2234" Type="http://schemas.openxmlformats.org/officeDocument/2006/relationships/hyperlink" Target="http://www.scat-technology.ru/" TargetMode="External"/><Relationship Id="rId_hyperlink_2235" Type="http://schemas.openxmlformats.org/officeDocument/2006/relationships/hyperlink" Target="http://www.scat-technology.ru/" TargetMode="External"/><Relationship Id="rId_hyperlink_2236" Type="http://schemas.openxmlformats.org/officeDocument/2006/relationships/hyperlink" Target="http://www.scat-technology.ru/" TargetMode="External"/><Relationship Id="rId_hyperlink_2237" Type="http://schemas.openxmlformats.org/officeDocument/2006/relationships/hyperlink" Target="http://www.scat-technology.ru/" TargetMode="External"/><Relationship Id="rId_hyperlink_2238" Type="http://schemas.openxmlformats.org/officeDocument/2006/relationships/hyperlink" Target="http://www.scat-technology.ru/" TargetMode="External"/><Relationship Id="rId_hyperlink_2239" Type="http://schemas.openxmlformats.org/officeDocument/2006/relationships/hyperlink" Target="http://www.scat-technology.ru/" TargetMode="External"/><Relationship Id="rId_hyperlink_2240" Type="http://schemas.openxmlformats.org/officeDocument/2006/relationships/hyperlink" Target="http://www.scat-technology.ru/" TargetMode="External"/><Relationship Id="rId_hyperlink_2241" Type="http://schemas.openxmlformats.org/officeDocument/2006/relationships/hyperlink" Target="http://www.scat-technology.ru/" TargetMode="External"/><Relationship Id="rId_hyperlink_2242" Type="http://schemas.openxmlformats.org/officeDocument/2006/relationships/hyperlink" Target="http://www.scat-technology.ru/" TargetMode="External"/><Relationship Id="rId_hyperlink_2243" Type="http://schemas.openxmlformats.org/officeDocument/2006/relationships/hyperlink" Target="http://www.scat-technology.ru/" TargetMode="External"/><Relationship Id="rId_hyperlink_2244" Type="http://schemas.openxmlformats.org/officeDocument/2006/relationships/hyperlink" Target="http://www.scat-technology.ru/" TargetMode="External"/><Relationship Id="rId_hyperlink_2245" Type="http://schemas.openxmlformats.org/officeDocument/2006/relationships/hyperlink" Target="http://www.scat-technology.ru/" TargetMode="External"/><Relationship Id="rId_hyperlink_2246" Type="http://schemas.openxmlformats.org/officeDocument/2006/relationships/hyperlink" Target="http://www.scat-technology.ru/" TargetMode="External"/><Relationship Id="rId_hyperlink_2247" Type="http://schemas.openxmlformats.org/officeDocument/2006/relationships/hyperlink" Target="http://www.scat-technology.ru/" TargetMode="External"/><Relationship Id="rId_hyperlink_2248" Type="http://schemas.openxmlformats.org/officeDocument/2006/relationships/hyperlink" Target="http://www.scat-technology.ru/" TargetMode="External"/><Relationship Id="rId_hyperlink_2249" Type="http://schemas.openxmlformats.org/officeDocument/2006/relationships/hyperlink" Target="http://www.scat-technology.ru/" TargetMode="External"/><Relationship Id="rId_hyperlink_2250" Type="http://schemas.openxmlformats.org/officeDocument/2006/relationships/hyperlink" Target="http://www.scat-technology.ru/" TargetMode="External"/><Relationship Id="rId_hyperlink_2251" Type="http://schemas.openxmlformats.org/officeDocument/2006/relationships/hyperlink" Target="http://www.scat-technology.ru/" TargetMode="External"/><Relationship Id="rId_hyperlink_2252" Type="http://schemas.openxmlformats.org/officeDocument/2006/relationships/hyperlink" Target="http://www.scat-technology.ru/" TargetMode="External"/><Relationship Id="rId_hyperlink_2253" Type="http://schemas.openxmlformats.org/officeDocument/2006/relationships/hyperlink" Target="http://www.scat-technology.ru/" TargetMode="External"/><Relationship Id="rId_hyperlink_2254" Type="http://schemas.openxmlformats.org/officeDocument/2006/relationships/hyperlink" Target="http://www.scat-technology.ru/" TargetMode="External"/><Relationship Id="rId_hyperlink_2255" Type="http://schemas.openxmlformats.org/officeDocument/2006/relationships/hyperlink" Target="http://www.scat-technology.ru/" TargetMode="External"/><Relationship Id="rId_hyperlink_2256" Type="http://schemas.openxmlformats.org/officeDocument/2006/relationships/hyperlink" Target="http://www.scat-technology.ru/" TargetMode="External"/><Relationship Id="rId_hyperlink_2257" Type="http://schemas.openxmlformats.org/officeDocument/2006/relationships/hyperlink" Target="http://www.scat-technology.ru/" TargetMode="External"/><Relationship Id="rId_hyperlink_2258" Type="http://schemas.openxmlformats.org/officeDocument/2006/relationships/hyperlink" Target="http://www.scat-technology.ru/" TargetMode="External"/><Relationship Id="rId_hyperlink_2259" Type="http://schemas.openxmlformats.org/officeDocument/2006/relationships/hyperlink" Target="http://www.scat-technology.ru/" TargetMode="External"/><Relationship Id="rId_hyperlink_2260" Type="http://schemas.openxmlformats.org/officeDocument/2006/relationships/hyperlink" Target="http://www.scat-technology.ru/" TargetMode="External"/><Relationship Id="rId_hyperlink_2261" Type="http://schemas.openxmlformats.org/officeDocument/2006/relationships/hyperlink" Target="http://www.scat-technology.ru/" TargetMode="External"/><Relationship Id="rId_hyperlink_2262" Type="http://schemas.openxmlformats.org/officeDocument/2006/relationships/hyperlink" Target="http://www.scat-technology.ru/" TargetMode="External"/><Relationship Id="rId_hyperlink_2263" Type="http://schemas.openxmlformats.org/officeDocument/2006/relationships/hyperlink" Target="http://www.scat-technology.ru/" TargetMode="External"/><Relationship Id="rId_hyperlink_2264" Type="http://schemas.openxmlformats.org/officeDocument/2006/relationships/hyperlink" Target="http://www.scat-technology.ru/" TargetMode="External"/><Relationship Id="rId_hyperlink_2265" Type="http://schemas.openxmlformats.org/officeDocument/2006/relationships/hyperlink" Target="http://www.scat-technology.ru/" TargetMode="External"/><Relationship Id="rId_hyperlink_2266" Type="http://schemas.openxmlformats.org/officeDocument/2006/relationships/hyperlink" Target="http://www.scat-technology.ru/" TargetMode="External"/><Relationship Id="rId_hyperlink_2267" Type="http://schemas.openxmlformats.org/officeDocument/2006/relationships/hyperlink" Target="http://www.scat-technology.ru/" TargetMode="External"/><Relationship Id="rId_hyperlink_2268" Type="http://schemas.openxmlformats.org/officeDocument/2006/relationships/hyperlink" Target="http://www.scat-technology.ru/" TargetMode="External"/><Relationship Id="rId_hyperlink_2269" Type="http://schemas.openxmlformats.org/officeDocument/2006/relationships/hyperlink" Target="http://www.scat-technology.ru/" TargetMode="External"/><Relationship Id="rId_hyperlink_2270" Type="http://schemas.openxmlformats.org/officeDocument/2006/relationships/hyperlink" Target="http://www.scat-technology.ru/" TargetMode="External"/><Relationship Id="rId_hyperlink_2271" Type="http://schemas.openxmlformats.org/officeDocument/2006/relationships/hyperlink" Target="http://www.scat-technology.ru/" TargetMode="External"/><Relationship Id="rId_hyperlink_2272" Type="http://schemas.openxmlformats.org/officeDocument/2006/relationships/hyperlink" Target="http://www.scat-technology.ru/" TargetMode="External"/><Relationship Id="rId_hyperlink_2273" Type="http://schemas.openxmlformats.org/officeDocument/2006/relationships/hyperlink" Target="http://www.scat-technology.ru/" TargetMode="External"/><Relationship Id="rId_hyperlink_2274" Type="http://schemas.openxmlformats.org/officeDocument/2006/relationships/hyperlink" Target="http://www.scat-technology.ru/" TargetMode="External"/><Relationship Id="rId_hyperlink_2275" Type="http://schemas.openxmlformats.org/officeDocument/2006/relationships/hyperlink" Target="http://www.scat-technology.ru/" TargetMode="External"/><Relationship Id="rId_hyperlink_2276" Type="http://schemas.openxmlformats.org/officeDocument/2006/relationships/hyperlink" Target="http://www.scat-technology.ru/" TargetMode="External"/><Relationship Id="rId_hyperlink_2277" Type="http://schemas.openxmlformats.org/officeDocument/2006/relationships/hyperlink" Target="http://www.scat-technology.ru/" TargetMode="External"/><Relationship Id="rId_hyperlink_2278" Type="http://schemas.openxmlformats.org/officeDocument/2006/relationships/hyperlink" Target="http://www.scat-technology.ru/" TargetMode="External"/><Relationship Id="rId_hyperlink_2279" Type="http://schemas.openxmlformats.org/officeDocument/2006/relationships/hyperlink" Target="http://www.scat-technology.ru/" TargetMode="External"/><Relationship Id="rId_hyperlink_2280" Type="http://schemas.openxmlformats.org/officeDocument/2006/relationships/hyperlink" Target="http://www.scat-technology.ru/" TargetMode="External"/><Relationship Id="rId_hyperlink_2281" Type="http://schemas.openxmlformats.org/officeDocument/2006/relationships/hyperlink" Target="http://www.scat-technology.ru/" TargetMode="External"/><Relationship Id="rId_hyperlink_2282" Type="http://schemas.openxmlformats.org/officeDocument/2006/relationships/hyperlink" Target="http://www.scat-technology.ru/" TargetMode="External"/><Relationship Id="rId_hyperlink_2283" Type="http://schemas.openxmlformats.org/officeDocument/2006/relationships/hyperlink" Target="http://www.scat-technology.ru/" TargetMode="External"/><Relationship Id="rId_hyperlink_2284" Type="http://schemas.openxmlformats.org/officeDocument/2006/relationships/hyperlink" Target="http://www.scat-technology.ru/" TargetMode="External"/><Relationship Id="rId_hyperlink_2285" Type="http://schemas.openxmlformats.org/officeDocument/2006/relationships/hyperlink" Target="http://www.scat-technology.ru/" TargetMode="External"/><Relationship Id="rId_hyperlink_2286" Type="http://schemas.openxmlformats.org/officeDocument/2006/relationships/hyperlink" Target="http://www.scat-technology.ru/" TargetMode="External"/><Relationship Id="rId_hyperlink_2287" Type="http://schemas.openxmlformats.org/officeDocument/2006/relationships/hyperlink" Target="http://www.scat-technology.ru/" TargetMode="External"/><Relationship Id="rId_hyperlink_2288" Type="http://schemas.openxmlformats.org/officeDocument/2006/relationships/hyperlink" Target="http://www.scat-technology.ru/" TargetMode="External"/><Relationship Id="rId_hyperlink_2289" Type="http://schemas.openxmlformats.org/officeDocument/2006/relationships/hyperlink" Target="http://www.scat-technology.ru/" TargetMode="External"/><Relationship Id="rId_hyperlink_2290" Type="http://schemas.openxmlformats.org/officeDocument/2006/relationships/hyperlink" Target="http://www.scat-technology.ru/" TargetMode="External"/><Relationship Id="rId_hyperlink_2291" Type="http://schemas.openxmlformats.org/officeDocument/2006/relationships/hyperlink" Target="http://www.scat-technology.ru/" TargetMode="External"/><Relationship Id="rId_hyperlink_2292" Type="http://schemas.openxmlformats.org/officeDocument/2006/relationships/hyperlink" Target="http://www.scat-technology.ru/" TargetMode="External"/><Relationship Id="rId_hyperlink_2293" Type="http://schemas.openxmlformats.org/officeDocument/2006/relationships/hyperlink" Target="http://www.scat-technology.ru/" TargetMode="External"/><Relationship Id="rId_hyperlink_2294" Type="http://schemas.openxmlformats.org/officeDocument/2006/relationships/hyperlink" Target="http://www.scat-technology.ru/" TargetMode="External"/><Relationship Id="rId_hyperlink_2295" Type="http://schemas.openxmlformats.org/officeDocument/2006/relationships/hyperlink" Target="http://www.scat-technology.ru/" TargetMode="External"/><Relationship Id="rId_hyperlink_2296" Type="http://schemas.openxmlformats.org/officeDocument/2006/relationships/hyperlink" Target="http://www.scat-technology.ru/" TargetMode="External"/><Relationship Id="rId_hyperlink_2297" Type="http://schemas.openxmlformats.org/officeDocument/2006/relationships/hyperlink" Target="http://www.scat-technology.ru/" TargetMode="External"/><Relationship Id="rId_hyperlink_2298" Type="http://schemas.openxmlformats.org/officeDocument/2006/relationships/hyperlink" Target="http://www.scat-technology.ru/" TargetMode="External"/><Relationship Id="rId_hyperlink_2299" Type="http://schemas.openxmlformats.org/officeDocument/2006/relationships/hyperlink" Target="http://www.scat-technology.ru/" TargetMode="External"/><Relationship Id="rId_hyperlink_2300" Type="http://schemas.openxmlformats.org/officeDocument/2006/relationships/hyperlink" Target="http://www.scat-technology.ru/" TargetMode="External"/><Relationship Id="rId_hyperlink_2301" Type="http://schemas.openxmlformats.org/officeDocument/2006/relationships/hyperlink" Target="http://www.scat-technology.ru/" TargetMode="External"/><Relationship Id="rId_hyperlink_2302" Type="http://schemas.openxmlformats.org/officeDocument/2006/relationships/hyperlink" Target="http://www.scat-technology.ru/" TargetMode="External"/><Relationship Id="rId_hyperlink_2303" Type="http://schemas.openxmlformats.org/officeDocument/2006/relationships/hyperlink" Target="http://www.scat-technology.ru/" TargetMode="External"/><Relationship Id="rId_hyperlink_2304" Type="http://schemas.openxmlformats.org/officeDocument/2006/relationships/hyperlink" Target="http://www.scat-technology.ru/" TargetMode="External"/><Relationship Id="rId_hyperlink_2305" Type="http://schemas.openxmlformats.org/officeDocument/2006/relationships/hyperlink" Target="http://www.scat-technology.ru/" TargetMode="External"/><Relationship Id="rId_hyperlink_2306" Type="http://schemas.openxmlformats.org/officeDocument/2006/relationships/hyperlink" Target="http://www.scat-technology.ru/" TargetMode="External"/><Relationship Id="rId_hyperlink_2307" Type="http://schemas.openxmlformats.org/officeDocument/2006/relationships/hyperlink" Target="http://www.scat-technology.ru/" TargetMode="External"/><Relationship Id="rId_hyperlink_2308" Type="http://schemas.openxmlformats.org/officeDocument/2006/relationships/hyperlink" Target="http://www.scat-technology.ru/" TargetMode="External"/><Relationship Id="rId_hyperlink_2309" Type="http://schemas.openxmlformats.org/officeDocument/2006/relationships/hyperlink" Target="http://www.scat-technology.ru/" TargetMode="External"/><Relationship Id="rId_hyperlink_2310" Type="http://schemas.openxmlformats.org/officeDocument/2006/relationships/hyperlink" Target="http://www.scat-technology.ru/" TargetMode="External"/><Relationship Id="rId_hyperlink_2311" Type="http://schemas.openxmlformats.org/officeDocument/2006/relationships/hyperlink" Target="http://www.scat-technology.ru/" TargetMode="External"/><Relationship Id="rId_hyperlink_2312" Type="http://schemas.openxmlformats.org/officeDocument/2006/relationships/hyperlink" Target="http://www.scat-technology.ru/" TargetMode="External"/><Relationship Id="rId_hyperlink_2313" Type="http://schemas.openxmlformats.org/officeDocument/2006/relationships/hyperlink" Target="http://www.scat-technology.ru/" TargetMode="External"/><Relationship Id="rId_hyperlink_2314" Type="http://schemas.openxmlformats.org/officeDocument/2006/relationships/hyperlink" Target="http://www.scat-technology.ru/" TargetMode="External"/><Relationship Id="rId_hyperlink_2315" Type="http://schemas.openxmlformats.org/officeDocument/2006/relationships/hyperlink" Target="http://www.scat-technology.ru/" TargetMode="External"/><Relationship Id="rId_hyperlink_2316" Type="http://schemas.openxmlformats.org/officeDocument/2006/relationships/hyperlink" Target="http://www.scat-technology.ru/" TargetMode="External"/><Relationship Id="rId_hyperlink_2317" Type="http://schemas.openxmlformats.org/officeDocument/2006/relationships/hyperlink" Target="http://www.scat-technology.ru/" TargetMode="External"/><Relationship Id="rId_hyperlink_2318" Type="http://schemas.openxmlformats.org/officeDocument/2006/relationships/hyperlink" Target="http://www.scat-technology.ru/" TargetMode="External"/><Relationship Id="rId_hyperlink_2319" Type="http://schemas.openxmlformats.org/officeDocument/2006/relationships/hyperlink" Target="http://www.scat-technology.ru/" TargetMode="External"/><Relationship Id="rId_hyperlink_2320" Type="http://schemas.openxmlformats.org/officeDocument/2006/relationships/hyperlink" Target="http://www.scat-technology.ru/" TargetMode="External"/><Relationship Id="rId_hyperlink_2321" Type="http://schemas.openxmlformats.org/officeDocument/2006/relationships/hyperlink" Target="http://www.scat-technology.ru/" TargetMode="External"/><Relationship Id="rId_hyperlink_2322" Type="http://schemas.openxmlformats.org/officeDocument/2006/relationships/hyperlink" Target="http://www.scat-technology.ru/" TargetMode="External"/><Relationship Id="rId_hyperlink_2323" Type="http://schemas.openxmlformats.org/officeDocument/2006/relationships/hyperlink" Target="http://www.scat-technology.ru/" TargetMode="External"/><Relationship Id="rId_hyperlink_2324" Type="http://schemas.openxmlformats.org/officeDocument/2006/relationships/hyperlink" Target="http://www.scat-technology.ru/" TargetMode="External"/><Relationship Id="rId_hyperlink_2325" Type="http://schemas.openxmlformats.org/officeDocument/2006/relationships/hyperlink" Target="http://www.scat-technology.ru/" TargetMode="External"/><Relationship Id="rId_hyperlink_2326" Type="http://schemas.openxmlformats.org/officeDocument/2006/relationships/hyperlink" Target="http://www.scat-technology.ru/" TargetMode="External"/><Relationship Id="rId_hyperlink_2327" Type="http://schemas.openxmlformats.org/officeDocument/2006/relationships/hyperlink" Target="http://www.scat-technology.ru/" TargetMode="External"/><Relationship Id="rId_hyperlink_2328" Type="http://schemas.openxmlformats.org/officeDocument/2006/relationships/hyperlink" Target="http://www.scat-technology.ru/" TargetMode="External"/><Relationship Id="rId_hyperlink_2329" Type="http://schemas.openxmlformats.org/officeDocument/2006/relationships/hyperlink" Target="http://www.scat-technology.ru/" TargetMode="External"/><Relationship Id="rId_hyperlink_2330" Type="http://schemas.openxmlformats.org/officeDocument/2006/relationships/hyperlink" Target="http://www.scat-technology.ru/" TargetMode="External"/><Relationship Id="rId_hyperlink_2331" Type="http://schemas.openxmlformats.org/officeDocument/2006/relationships/hyperlink" Target="http://www.scat-technology.ru/" TargetMode="External"/><Relationship Id="rId_hyperlink_2332" Type="http://schemas.openxmlformats.org/officeDocument/2006/relationships/hyperlink" Target="http://www.scat-technology.ru/" TargetMode="External"/><Relationship Id="rId_hyperlink_2333" Type="http://schemas.openxmlformats.org/officeDocument/2006/relationships/hyperlink" Target="http://www.scat-technology.ru/" TargetMode="External"/><Relationship Id="rId_hyperlink_2334" Type="http://schemas.openxmlformats.org/officeDocument/2006/relationships/hyperlink" Target="http://www.scat-technology.ru/" TargetMode="External"/><Relationship Id="rId_hyperlink_2335" Type="http://schemas.openxmlformats.org/officeDocument/2006/relationships/hyperlink" Target="http://www.scat-technology.ru/" TargetMode="External"/><Relationship Id="rId_hyperlink_2336" Type="http://schemas.openxmlformats.org/officeDocument/2006/relationships/hyperlink" Target="http://www.scat-technology.ru/" TargetMode="External"/><Relationship Id="rId_hyperlink_2337" Type="http://schemas.openxmlformats.org/officeDocument/2006/relationships/hyperlink" Target="http://www.scat-technology.ru/" TargetMode="External"/><Relationship Id="rId_hyperlink_2338" Type="http://schemas.openxmlformats.org/officeDocument/2006/relationships/hyperlink" Target="http://www.scat-technology.ru/" TargetMode="External"/><Relationship Id="rId_hyperlink_2339" Type="http://schemas.openxmlformats.org/officeDocument/2006/relationships/hyperlink" Target="http://www.scat-technology.ru/" TargetMode="External"/><Relationship Id="rId_hyperlink_2340" Type="http://schemas.openxmlformats.org/officeDocument/2006/relationships/hyperlink" Target="http://www.scat-technology.ru/" TargetMode="External"/><Relationship Id="rId_hyperlink_2341" Type="http://schemas.openxmlformats.org/officeDocument/2006/relationships/hyperlink" Target="http://www.scat-technology.ru/" TargetMode="External"/><Relationship Id="rId_hyperlink_2342" Type="http://schemas.openxmlformats.org/officeDocument/2006/relationships/hyperlink" Target="http://www.scat-technology.ru/" TargetMode="External"/><Relationship Id="rId_hyperlink_2343" Type="http://schemas.openxmlformats.org/officeDocument/2006/relationships/hyperlink" Target="http://www.scat-technology.ru/" TargetMode="External"/><Relationship Id="rId_hyperlink_2344" Type="http://schemas.openxmlformats.org/officeDocument/2006/relationships/hyperlink" Target="http://www.scat-technology.ru/" TargetMode="External"/><Relationship Id="rId_hyperlink_2345" Type="http://schemas.openxmlformats.org/officeDocument/2006/relationships/hyperlink" Target="http://www.scat-technology.ru/" TargetMode="External"/><Relationship Id="rId_hyperlink_2346" Type="http://schemas.openxmlformats.org/officeDocument/2006/relationships/hyperlink" Target="http://www.scat-technology.ru/" TargetMode="External"/><Relationship Id="rId_hyperlink_2347" Type="http://schemas.openxmlformats.org/officeDocument/2006/relationships/hyperlink" Target="http://www.scat-technology.ru/" TargetMode="External"/><Relationship Id="rId_hyperlink_2348" Type="http://schemas.openxmlformats.org/officeDocument/2006/relationships/hyperlink" Target="http://www.scat-technology.ru/" TargetMode="External"/><Relationship Id="rId_hyperlink_2349" Type="http://schemas.openxmlformats.org/officeDocument/2006/relationships/hyperlink" Target="http://www.scat-technology.ru/" TargetMode="External"/><Relationship Id="rId_hyperlink_2350" Type="http://schemas.openxmlformats.org/officeDocument/2006/relationships/hyperlink" Target="http://www.scat-technology.ru/" TargetMode="External"/><Relationship Id="rId_hyperlink_2351" Type="http://schemas.openxmlformats.org/officeDocument/2006/relationships/hyperlink" Target="http://www.scat-technology.ru/" TargetMode="External"/><Relationship Id="rId_hyperlink_2352" Type="http://schemas.openxmlformats.org/officeDocument/2006/relationships/hyperlink" Target="http://www.scat-technology.ru/" TargetMode="External"/><Relationship Id="rId_hyperlink_2353" Type="http://schemas.openxmlformats.org/officeDocument/2006/relationships/hyperlink" Target="http://www.scat-technology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479"/>
  <sheetViews>
    <sheetView tabSelected="1" workbookViewId="0" showGridLines="true" showRowColHeaders="1">
      <selection activeCell="H2477" sqref="H2477"/>
    </sheetView>
  </sheetViews>
  <sheetFormatPr defaultRowHeight="14.4" outlineLevelRow="0" outlineLevelCol="0"/>
  <cols>
    <col min="2" max="2" width="12" customWidth="true" style="0"/>
    <col min="3" max="3" width="20" customWidth="true" style="0"/>
    <col min="4" max="4" width="55" customWidth="true" style="0"/>
    <col min="6" max="6" width="15" customWidth="true" style="0"/>
    <col min="7" max="7" width="15" customWidth="true" style="0"/>
    <col min="8" max="8" width="50" customWidth="true" style="0"/>
  </cols>
  <sheetData>
    <row r="1" spans="1:8">
      <c r="H1" s="1" t="s">
        <v>0</v>
      </c>
    </row>
    <row r="2" spans="1:8">
      <c r="A2" s="7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9" t="s">
        <v>8</v>
      </c>
    </row>
    <row r="3" spans="1:8">
      <c r="A3" s="10" t="s">
        <v>9</v>
      </c>
      <c r="B3" s="4"/>
      <c r="C3" s="4"/>
      <c r="D3" s="4"/>
      <c r="E3" s="4"/>
      <c r="F3" s="4"/>
      <c r="G3" s="4"/>
      <c r="H3" s="18"/>
    </row>
    <row r="4" spans="1:8">
      <c r="A4" s="11">
        <v>79</v>
      </c>
      <c r="B4" s="3" t="s">
        <v>10</v>
      </c>
      <c r="C4" s="3" t="s">
        <v>11</v>
      </c>
      <c r="D4" s="3" t="s">
        <v>12</v>
      </c>
      <c r="E4" s="4">
        <v>7752</v>
      </c>
      <c r="F4" s="5"/>
      <c r="G4" s="6" t="str">
        <f>79.2*1.00000000</f>
        <v>0</v>
      </c>
      <c r="H4" s="18" t="s">
        <v>13</v>
      </c>
    </row>
    <row r="5" spans="1:8">
      <c r="A5" s="11">
        <v>1185</v>
      </c>
      <c r="B5" s="3" t="s">
        <v>14</v>
      </c>
      <c r="C5" s="3" t="s">
        <v>15</v>
      </c>
      <c r="D5" s="3" t="s">
        <v>16</v>
      </c>
      <c r="E5" s="4">
        <v>34</v>
      </c>
      <c r="F5" s="5"/>
      <c r="G5" s="6"/>
      <c r="H5" s="18" t="s">
        <v>13</v>
      </c>
    </row>
    <row r="6" spans="1:8">
      <c r="A6" s="11">
        <v>2477</v>
      </c>
      <c r="B6" s="3" t="s">
        <v>17</v>
      </c>
      <c r="C6" s="3" t="s">
        <v>18</v>
      </c>
      <c r="D6" s="3" t="s">
        <v>19</v>
      </c>
      <c r="E6" s="4">
        <v>100</v>
      </c>
      <c r="F6" s="5"/>
      <c r="G6" s="6" t="str">
        <f>5.28*1.00000000</f>
        <v>0</v>
      </c>
      <c r="H6" s="18" t="s">
        <v>13</v>
      </c>
    </row>
    <row r="7" spans="1:8">
      <c r="A7" s="11">
        <v>1267</v>
      </c>
      <c r="B7" s="3" t="s">
        <v>20</v>
      </c>
      <c r="C7" s="3" t="s">
        <v>21</v>
      </c>
      <c r="D7" s="3" t="s">
        <v>22</v>
      </c>
      <c r="E7" s="4"/>
      <c r="F7" s="5"/>
      <c r="G7" s="6"/>
      <c r="H7" s="18" t="s">
        <v>13</v>
      </c>
    </row>
    <row r="8" spans="1:8">
      <c r="A8" s="11">
        <v>876</v>
      </c>
      <c r="B8" s="3" t="s">
        <v>23</v>
      </c>
      <c r="C8" s="3" t="s">
        <v>24</v>
      </c>
      <c r="D8" s="3" t="s">
        <v>25</v>
      </c>
      <c r="E8" s="4"/>
      <c r="F8" s="5"/>
      <c r="G8" s="6"/>
      <c r="H8" s="18" t="s">
        <v>13</v>
      </c>
    </row>
    <row r="9" spans="1:8">
      <c r="A9" s="11">
        <v>97</v>
      </c>
      <c r="B9" s="3" t="s">
        <v>26</v>
      </c>
      <c r="C9" s="3" t="s">
        <v>27</v>
      </c>
      <c r="D9" s="3" t="s">
        <v>28</v>
      </c>
      <c r="E9" s="4">
        <v>1</v>
      </c>
      <c r="F9" s="5"/>
      <c r="G9" s="6" t="str">
        <f>36.3*1.00000000</f>
        <v>0</v>
      </c>
      <c r="H9" s="18" t="s">
        <v>13</v>
      </c>
    </row>
    <row r="10" spans="1:8">
      <c r="A10" s="11">
        <v>3132</v>
      </c>
      <c r="B10" s="3" t="s">
        <v>29</v>
      </c>
      <c r="C10" s="3" t="s">
        <v>30</v>
      </c>
      <c r="D10" s="3" t="s">
        <v>31</v>
      </c>
      <c r="E10" s="4"/>
      <c r="F10" s="5"/>
      <c r="G10" s="6" t="str">
        <f>56.1*1.00000000</f>
        <v>0</v>
      </c>
      <c r="H10" s="18" t="s">
        <v>13</v>
      </c>
    </row>
    <row r="11" spans="1:8">
      <c r="A11" s="11">
        <v>468</v>
      </c>
      <c r="B11" s="3" t="s">
        <v>32</v>
      </c>
      <c r="C11" s="3" t="s">
        <v>33</v>
      </c>
      <c r="D11" s="3" t="s">
        <v>34</v>
      </c>
      <c r="E11" s="4">
        <v>9222</v>
      </c>
      <c r="F11" s="5"/>
      <c r="G11" s="6" t="str">
        <f>40.26*1.00000000</f>
        <v>0</v>
      </c>
      <c r="H11" s="18" t="s">
        <v>13</v>
      </c>
    </row>
    <row r="12" spans="1:8">
      <c r="A12" s="11">
        <v>2622</v>
      </c>
      <c r="B12" s="3" t="s">
        <v>35</v>
      </c>
      <c r="C12" s="3" t="s">
        <v>36</v>
      </c>
      <c r="D12" s="3" t="s">
        <v>34</v>
      </c>
      <c r="E12" s="4"/>
      <c r="F12" s="5"/>
      <c r="G12" s="6"/>
      <c r="H12" s="18" t="s">
        <v>13</v>
      </c>
    </row>
    <row r="13" spans="1:8">
      <c r="A13" s="11">
        <v>38</v>
      </c>
      <c r="B13" s="3" t="s">
        <v>37</v>
      </c>
      <c r="C13" s="3" t="s">
        <v>38</v>
      </c>
      <c r="D13" s="3" t="s">
        <v>39</v>
      </c>
      <c r="E13" s="4"/>
      <c r="F13" s="5"/>
      <c r="G13" s="6"/>
      <c r="H13" s="18" t="s">
        <v>13</v>
      </c>
    </row>
    <row r="14" spans="1:8">
      <c r="A14" s="11">
        <v>1213</v>
      </c>
      <c r="B14" s="3" t="s">
        <v>40</v>
      </c>
      <c r="C14" s="3" t="s">
        <v>41</v>
      </c>
      <c r="D14" s="3" t="s">
        <v>42</v>
      </c>
      <c r="E14" s="4"/>
      <c r="F14" s="5"/>
      <c r="G14" s="6"/>
      <c r="H14" s="18" t="s">
        <v>13</v>
      </c>
    </row>
    <row r="15" spans="1:8">
      <c r="A15" s="11">
        <v>2815</v>
      </c>
      <c r="B15" s="3" t="s">
        <v>43</v>
      </c>
      <c r="C15" s="3" t="s">
        <v>44</v>
      </c>
      <c r="D15" s="3" t="s">
        <v>45</v>
      </c>
      <c r="E15" s="4">
        <v>575</v>
      </c>
      <c r="F15" s="5"/>
      <c r="G15" s="6" t="str">
        <f>56.1*1.00000000</f>
        <v>0</v>
      </c>
      <c r="H15" s="18" t="s">
        <v>13</v>
      </c>
    </row>
    <row r="16" spans="1:8">
      <c r="A16" s="11">
        <v>2476</v>
      </c>
      <c r="B16" s="3" t="s">
        <v>46</v>
      </c>
      <c r="C16" s="3" t="s">
        <v>47</v>
      </c>
      <c r="D16" s="3" t="s">
        <v>19</v>
      </c>
      <c r="E16" s="4">
        <v>100</v>
      </c>
      <c r="F16" s="5"/>
      <c r="G16" s="6" t="str">
        <f>5.28*1.00000000</f>
        <v>0</v>
      </c>
      <c r="H16" s="18" t="s">
        <v>13</v>
      </c>
    </row>
    <row r="17" spans="1:8">
      <c r="A17" s="11">
        <v>869</v>
      </c>
      <c r="B17" s="3" t="s">
        <v>48</v>
      </c>
      <c r="C17" s="3" t="s">
        <v>49</v>
      </c>
      <c r="D17" s="3" t="s">
        <v>50</v>
      </c>
      <c r="E17" s="4"/>
      <c r="F17" s="5"/>
      <c r="G17" s="6" t="str">
        <f>42.24*1.00000000</f>
        <v>0</v>
      </c>
      <c r="H17" s="18" t="s">
        <v>13</v>
      </c>
    </row>
    <row r="18" spans="1:8">
      <c r="A18" s="11">
        <v>2768</v>
      </c>
      <c r="B18" s="3" t="s">
        <v>51</v>
      </c>
      <c r="C18" s="3" t="s">
        <v>52</v>
      </c>
      <c r="D18" s="3"/>
      <c r="E18" s="4">
        <v>1000</v>
      </c>
      <c r="F18" s="5"/>
      <c r="G18" s="6" t="str">
        <f>95.7*1.00000000</f>
        <v>0</v>
      </c>
      <c r="H18" s="18" t="s">
        <v>13</v>
      </c>
    </row>
    <row r="19" spans="1:8">
      <c r="A19" s="11">
        <v>2769</v>
      </c>
      <c r="B19" s="3" t="s">
        <v>53</v>
      </c>
      <c r="C19" s="3" t="s">
        <v>54</v>
      </c>
      <c r="D19" s="3"/>
      <c r="E19" s="4">
        <v>1000</v>
      </c>
      <c r="F19" s="5"/>
      <c r="G19" s="6" t="str">
        <f>109.56*1.00000000</f>
        <v>0</v>
      </c>
      <c r="H19" s="18" t="s">
        <v>13</v>
      </c>
    </row>
    <row r="20" spans="1:8">
      <c r="A20" s="11">
        <v>2767</v>
      </c>
      <c r="B20" s="3" t="s">
        <v>55</v>
      </c>
      <c r="C20" s="3" t="s">
        <v>56</v>
      </c>
      <c r="D20" s="3"/>
      <c r="E20" s="4">
        <v>4990</v>
      </c>
      <c r="F20" s="5"/>
      <c r="G20" s="6" t="str">
        <f>62.7*1.00000000</f>
        <v>0</v>
      </c>
      <c r="H20" s="18" t="s">
        <v>13</v>
      </c>
    </row>
    <row r="21" spans="1:8">
      <c r="A21" s="11">
        <v>2730</v>
      </c>
      <c r="B21" s="3" t="s">
        <v>57</v>
      </c>
      <c r="C21" s="3" t="s">
        <v>58</v>
      </c>
      <c r="D21" s="3"/>
      <c r="E21" s="4">
        <v>990</v>
      </c>
      <c r="F21" s="5"/>
      <c r="G21" s="6" t="str">
        <f>62.7*1.00000000</f>
        <v>0</v>
      </c>
      <c r="H21" s="18" t="s">
        <v>13</v>
      </c>
    </row>
    <row r="22" spans="1:8">
      <c r="A22" s="11">
        <v>994</v>
      </c>
      <c r="B22" s="3" t="s">
        <v>59</v>
      </c>
      <c r="C22" s="3" t="s">
        <v>60</v>
      </c>
      <c r="D22" s="3" t="s">
        <v>61</v>
      </c>
      <c r="E22" s="4">
        <v>920</v>
      </c>
      <c r="F22" s="5"/>
      <c r="G22" s="6" t="str">
        <f>62.7*1.00000000</f>
        <v>0</v>
      </c>
      <c r="H22" s="18" t="s">
        <v>13</v>
      </c>
    </row>
    <row r="23" spans="1:8">
      <c r="A23" s="11">
        <v>1184</v>
      </c>
      <c r="B23" s="3" t="s">
        <v>62</v>
      </c>
      <c r="C23" s="3" t="s">
        <v>63</v>
      </c>
      <c r="D23" s="3" t="s">
        <v>64</v>
      </c>
      <c r="E23" s="4"/>
      <c r="F23" s="5"/>
      <c r="G23" s="6"/>
      <c r="H23" s="18" t="s">
        <v>13</v>
      </c>
    </row>
    <row r="24" spans="1:8">
      <c r="A24" s="12" t="s">
        <v>65</v>
      </c>
      <c r="B24" s="3"/>
      <c r="C24" s="3"/>
      <c r="D24" s="3"/>
      <c r="E24" s="4"/>
      <c r="F24" s="5"/>
      <c r="G24" s="4"/>
      <c r="H24" s="18"/>
    </row>
    <row r="25" spans="1:8">
      <c r="A25" s="11">
        <v>3059</v>
      </c>
      <c r="B25" s="3" t="s">
        <v>66</v>
      </c>
      <c r="C25" s="3" t="s">
        <v>67</v>
      </c>
      <c r="D25" s="3" t="s">
        <v>68</v>
      </c>
      <c r="E25" s="4"/>
      <c r="F25" s="5"/>
      <c r="G25" s="6"/>
      <c r="H25" s="18" t="s">
        <v>13</v>
      </c>
    </row>
    <row r="26" spans="1:8">
      <c r="A26" s="11">
        <v>2692</v>
      </c>
      <c r="B26" s="3" t="s">
        <v>69</v>
      </c>
      <c r="C26" s="3" t="s">
        <v>70</v>
      </c>
      <c r="D26" s="3" t="s">
        <v>71</v>
      </c>
      <c r="E26" s="4">
        <v>350</v>
      </c>
      <c r="F26" s="5"/>
      <c r="G26" s="6"/>
      <c r="H26" s="18" t="s">
        <v>13</v>
      </c>
    </row>
    <row r="27" spans="1:8">
      <c r="A27" s="11">
        <v>2694</v>
      </c>
      <c r="B27" s="3" t="s">
        <v>72</v>
      </c>
      <c r="C27" s="3" t="s">
        <v>73</v>
      </c>
      <c r="D27" s="3" t="s">
        <v>74</v>
      </c>
      <c r="E27" s="4">
        <v>179</v>
      </c>
      <c r="F27" s="5"/>
      <c r="G27" s="6" t="str">
        <f>587.55*1.00000000</f>
        <v>0</v>
      </c>
      <c r="H27" s="18" t="s">
        <v>13</v>
      </c>
    </row>
    <row r="28" spans="1:8">
      <c r="A28" s="11">
        <v>1236</v>
      </c>
      <c r="B28" s="3" t="s">
        <v>75</v>
      </c>
      <c r="C28" s="3" t="s">
        <v>76</v>
      </c>
      <c r="D28" s="3" t="s">
        <v>77</v>
      </c>
      <c r="E28" s="4"/>
      <c r="F28" s="5"/>
      <c r="G28" s="6"/>
      <c r="H28" s="18" t="s">
        <v>13</v>
      </c>
    </row>
    <row r="29" spans="1:8">
      <c r="A29" s="11">
        <v>2500</v>
      </c>
      <c r="B29" s="3" t="s">
        <v>78</v>
      </c>
      <c r="C29" s="3" t="s">
        <v>79</v>
      </c>
      <c r="D29" s="3" t="s">
        <v>80</v>
      </c>
      <c r="E29" s="4"/>
      <c r="F29" s="5"/>
      <c r="G29" s="6"/>
      <c r="H29" s="18" t="s">
        <v>13</v>
      </c>
    </row>
    <row r="30" spans="1:8">
      <c r="A30" s="11">
        <v>1398</v>
      </c>
      <c r="B30" s="3" t="s">
        <v>81</v>
      </c>
      <c r="C30" s="3" t="s">
        <v>82</v>
      </c>
      <c r="D30" s="3" t="s">
        <v>83</v>
      </c>
      <c r="E30" s="4"/>
      <c r="F30" s="5"/>
      <c r="G30" s="6"/>
      <c r="H30" s="18" t="s">
        <v>13</v>
      </c>
    </row>
    <row r="31" spans="1:8">
      <c r="A31" s="11">
        <v>1635</v>
      </c>
      <c r="B31" s="3" t="s">
        <v>84</v>
      </c>
      <c r="C31" s="3" t="s">
        <v>85</v>
      </c>
      <c r="D31" s="3" t="s">
        <v>86</v>
      </c>
      <c r="E31" s="4"/>
      <c r="F31" s="5"/>
      <c r="G31" s="6" t="str">
        <f>180*1.00000000</f>
        <v>0</v>
      </c>
      <c r="H31" s="18" t="s">
        <v>13</v>
      </c>
    </row>
    <row r="32" spans="1:8">
      <c r="A32" s="11">
        <v>2499</v>
      </c>
      <c r="B32" s="3" t="s">
        <v>87</v>
      </c>
      <c r="C32" s="3" t="s">
        <v>88</v>
      </c>
      <c r="D32" s="3" t="s">
        <v>89</v>
      </c>
      <c r="E32" s="4">
        <v>525</v>
      </c>
      <c r="F32" s="5"/>
      <c r="G32" s="6" t="str">
        <f>135.3*1.00000000</f>
        <v>0</v>
      </c>
      <c r="H32" s="18" t="s">
        <v>13</v>
      </c>
    </row>
    <row r="33" spans="1:8">
      <c r="A33" s="11">
        <v>2615</v>
      </c>
      <c r="B33" s="3" t="s">
        <v>90</v>
      </c>
      <c r="C33" s="3" t="s">
        <v>91</v>
      </c>
      <c r="D33" s="3" t="s">
        <v>92</v>
      </c>
      <c r="E33" s="4">
        <v>37</v>
      </c>
      <c r="F33" s="5"/>
      <c r="G33" s="6" t="str">
        <f>198*1.00000000</f>
        <v>0</v>
      </c>
      <c r="H33" s="18" t="s">
        <v>13</v>
      </c>
    </row>
    <row r="34" spans="1:8">
      <c r="A34" s="11">
        <v>1339</v>
      </c>
      <c r="B34" s="3" t="s">
        <v>93</v>
      </c>
      <c r="C34" s="3" t="s">
        <v>94</v>
      </c>
      <c r="D34" s="3" t="s">
        <v>95</v>
      </c>
      <c r="E34" s="4"/>
      <c r="F34" s="5"/>
      <c r="G34" s="6"/>
      <c r="H34" s="18" t="s">
        <v>13</v>
      </c>
    </row>
    <row r="35" spans="1:8">
      <c r="A35" s="12" t="s">
        <v>96</v>
      </c>
      <c r="B35" s="3"/>
      <c r="C35" s="3"/>
      <c r="D35" s="3"/>
      <c r="E35" s="4"/>
      <c r="F35" s="5"/>
      <c r="G35" s="4"/>
      <c r="H35" s="18"/>
    </row>
    <row r="36" spans="1:8">
      <c r="A36" s="11">
        <v>1480</v>
      </c>
      <c r="B36" s="3" t="s">
        <v>97</v>
      </c>
      <c r="C36" s="3" t="s">
        <v>98</v>
      </c>
      <c r="D36" s="3" t="s">
        <v>99</v>
      </c>
      <c r="E36" s="4"/>
      <c r="F36" s="5">
        <v>6</v>
      </c>
      <c r="G36" s="6"/>
      <c r="H36" s="18" t="s">
        <v>13</v>
      </c>
    </row>
    <row r="37" spans="1:8">
      <c r="A37" s="12" t="s">
        <v>100</v>
      </c>
      <c r="B37" s="3"/>
      <c r="C37" s="3"/>
      <c r="D37" s="3"/>
      <c r="E37" s="4"/>
      <c r="F37" s="5"/>
      <c r="G37" s="4"/>
      <c r="H37" s="18"/>
    </row>
    <row r="38" spans="1:8">
      <c r="A38" s="11">
        <v>2646</v>
      </c>
      <c r="B38" s="3" t="s">
        <v>101</v>
      </c>
      <c r="C38" s="3" t="s">
        <v>102</v>
      </c>
      <c r="D38" s="3" t="s">
        <v>103</v>
      </c>
      <c r="E38" s="4">
        <v>243</v>
      </c>
      <c r="F38" s="5"/>
      <c r="G38" s="6" t="str">
        <f>266.64*1.00000000</f>
        <v>0</v>
      </c>
      <c r="H38" s="18" t="s">
        <v>13</v>
      </c>
    </row>
    <row r="39" spans="1:8">
      <c r="A39" s="11">
        <v>2647</v>
      </c>
      <c r="B39" s="3" t="s">
        <v>104</v>
      </c>
      <c r="C39" s="3" t="s">
        <v>105</v>
      </c>
      <c r="D39" s="3" t="s">
        <v>106</v>
      </c>
      <c r="E39" s="4">
        <v>240</v>
      </c>
      <c r="F39" s="5"/>
      <c r="G39" s="6" t="str">
        <f>389.4*1.00000000</f>
        <v>0</v>
      </c>
      <c r="H39" s="18" t="s">
        <v>13</v>
      </c>
    </row>
    <row r="40" spans="1:8">
      <c r="A40" s="11">
        <v>2648</v>
      </c>
      <c r="B40" s="3" t="s">
        <v>107</v>
      </c>
      <c r="C40" s="3" t="s">
        <v>108</v>
      </c>
      <c r="D40" s="3" t="s">
        <v>103</v>
      </c>
      <c r="E40" s="4">
        <v>200</v>
      </c>
      <c r="F40" s="5"/>
      <c r="G40" s="6" t="str">
        <f>271.92*1.00000000</f>
        <v>0</v>
      </c>
      <c r="H40" s="18" t="s">
        <v>13</v>
      </c>
    </row>
    <row r="41" spans="1:8">
      <c r="A41" s="11">
        <v>2649</v>
      </c>
      <c r="B41" s="3" t="s">
        <v>109</v>
      </c>
      <c r="C41" s="3" t="s">
        <v>110</v>
      </c>
      <c r="D41" s="3" t="s">
        <v>111</v>
      </c>
      <c r="E41" s="4">
        <v>238</v>
      </c>
      <c r="F41" s="5"/>
      <c r="G41" s="6" t="str">
        <f>378.18*1.00000000</f>
        <v>0</v>
      </c>
      <c r="H41" s="18" t="s">
        <v>13</v>
      </c>
    </row>
    <row r="42" spans="1:8">
      <c r="A42" s="11">
        <v>435</v>
      </c>
      <c r="B42" s="3" t="s">
        <v>112</v>
      </c>
      <c r="C42" s="3" t="s">
        <v>113</v>
      </c>
      <c r="D42" s="3" t="s">
        <v>114</v>
      </c>
      <c r="E42" s="4"/>
      <c r="F42" s="5"/>
      <c r="G42" s="6"/>
      <c r="H42" s="18" t="s">
        <v>13</v>
      </c>
    </row>
    <row r="43" spans="1:8">
      <c r="A43" s="11">
        <v>453</v>
      </c>
      <c r="B43" s="3" t="s">
        <v>115</v>
      </c>
      <c r="C43" s="3" t="s">
        <v>116</v>
      </c>
      <c r="D43" s="3" t="s">
        <v>117</v>
      </c>
      <c r="E43" s="4"/>
      <c r="F43" s="5"/>
      <c r="G43" s="6"/>
      <c r="H43" s="18" t="s">
        <v>13</v>
      </c>
    </row>
    <row r="44" spans="1:8">
      <c r="A44" s="11">
        <v>452</v>
      </c>
      <c r="B44" s="3" t="s">
        <v>118</v>
      </c>
      <c r="C44" s="3" t="s">
        <v>119</v>
      </c>
      <c r="D44" s="3" t="s">
        <v>103</v>
      </c>
      <c r="E44" s="4">
        <v>270</v>
      </c>
      <c r="F44" s="5"/>
      <c r="G44" s="6" t="str">
        <f>269.94*1.00000000</f>
        <v>0</v>
      </c>
      <c r="H44" s="18" t="s">
        <v>13</v>
      </c>
    </row>
    <row r="45" spans="1:8">
      <c r="A45" s="11">
        <v>448</v>
      </c>
      <c r="B45" s="3" t="s">
        <v>120</v>
      </c>
      <c r="C45" s="3" t="s">
        <v>121</v>
      </c>
      <c r="D45" s="3" t="s">
        <v>122</v>
      </c>
      <c r="E45" s="4"/>
      <c r="F45" s="5"/>
      <c r="G45" s="6"/>
      <c r="H45" s="18" t="s">
        <v>13</v>
      </c>
    </row>
    <row r="46" spans="1:8">
      <c r="A46" s="11">
        <v>450</v>
      </c>
      <c r="B46" s="3" t="s">
        <v>123</v>
      </c>
      <c r="C46" s="3" t="s">
        <v>124</v>
      </c>
      <c r="D46" s="3" t="s">
        <v>125</v>
      </c>
      <c r="E46" s="4"/>
      <c r="F46" s="5"/>
      <c r="G46" s="6"/>
      <c r="H46" s="18" t="s">
        <v>13</v>
      </c>
    </row>
    <row r="47" spans="1:8">
      <c r="A47" s="11">
        <v>388</v>
      </c>
      <c r="B47" s="3" t="s">
        <v>126</v>
      </c>
      <c r="C47" s="3" t="s">
        <v>127</v>
      </c>
      <c r="D47" s="3" t="s">
        <v>106</v>
      </c>
      <c r="E47" s="4">
        <v>298</v>
      </c>
      <c r="F47" s="5"/>
      <c r="G47" s="6" t="str">
        <f>392.04*1.00000000</f>
        <v>0</v>
      </c>
      <c r="H47" s="18" t="s">
        <v>13</v>
      </c>
    </row>
    <row r="48" spans="1:8">
      <c r="A48" s="11">
        <v>997</v>
      </c>
      <c r="B48" s="3" t="s">
        <v>128</v>
      </c>
      <c r="C48" s="3" t="s">
        <v>129</v>
      </c>
      <c r="D48" s="3" t="s">
        <v>130</v>
      </c>
      <c r="E48" s="4"/>
      <c r="F48" s="5"/>
      <c r="G48" s="6"/>
      <c r="H48" s="18" t="s">
        <v>13</v>
      </c>
    </row>
    <row r="49" spans="1:8">
      <c r="A49" s="11">
        <v>811</v>
      </c>
      <c r="B49" s="3" t="s">
        <v>131</v>
      </c>
      <c r="C49" s="3" t="s">
        <v>132</v>
      </c>
      <c r="D49" s="3" t="s">
        <v>103</v>
      </c>
      <c r="E49" s="4">
        <v>23</v>
      </c>
      <c r="F49" s="5"/>
      <c r="G49" s="6" t="str">
        <f>297.66*1.00000000</f>
        <v>0</v>
      </c>
      <c r="H49" s="18" t="s">
        <v>13</v>
      </c>
    </row>
    <row r="50" spans="1:8">
      <c r="A50" s="12" t="s">
        <v>133</v>
      </c>
      <c r="B50" s="3"/>
      <c r="C50" s="3"/>
      <c r="D50" s="3"/>
      <c r="E50" s="4"/>
      <c r="F50" s="5"/>
      <c r="G50" s="4"/>
      <c r="H50" s="18"/>
    </row>
    <row r="51" spans="1:8">
      <c r="A51" s="11">
        <v>1026</v>
      </c>
      <c r="B51" s="3" t="s">
        <v>134</v>
      </c>
      <c r="C51" s="3" t="s">
        <v>135</v>
      </c>
      <c r="D51" s="3" t="s">
        <v>136</v>
      </c>
      <c r="E51" s="4"/>
      <c r="F51" s="5"/>
      <c r="G51" s="6"/>
      <c r="H51" s="18" t="s">
        <v>13</v>
      </c>
    </row>
    <row r="52" spans="1:8">
      <c r="A52" s="11">
        <v>1226</v>
      </c>
      <c r="B52" s="3" t="s">
        <v>137</v>
      </c>
      <c r="C52" s="3" t="s">
        <v>138</v>
      </c>
      <c r="D52" s="3" t="s">
        <v>139</v>
      </c>
      <c r="E52" s="4"/>
      <c r="F52" s="5"/>
      <c r="G52" s="6" t="str">
        <f>389.4*1.00000000</f>
        <v>0</v>
      </c>
      <c r="H52" s="18" t="s">
        <v>13</v>
      </c>
    </row>
    <row r="53" spans="1:8">
      <c r="A53" s="11">
        <v>2659</v>
      </c>
      <c r="B53" s="3" t="s">
        <v>140</v>
      </c>
      <c r="C53" s="3" t="s">
        <v>141</v>
      </c>
      <c r="D53" s="3" t="s">
        <v>142</v>
      </c>
      <c r="E53" s="4">
        <v>153</v>
      </c>
      <c r="F53" s="5"/>
      <c r="G53" s="6" t="str">
        <f>455.4*1.00000000</f>
        <v>0</v>
      </c>
      <c r="H53" s="18" t="s">
        <v>13</v>
      </c>
    </row>
    <row r="54" spans="1:8">
      <c r="A54" s="11">
        <v>371</v>
      </c>
      <c r="B54" s="3" t="s">
        <v>143</v>
      </c>
      <c r="C54" s="3" t="s">
        <v>144</v>
      </c>
      <c r="D54" s="3" t="s">
        <v>145</v>
      </c>
      <c r="E54" s="4"/>
      <c r="F54" s="5"/>
      <c r="G54" s="6"/>
      <c r="H54" s="18" t="s">
        <v>13</v>
      </c>
    </row>
    <row r="55" spans="1:8">
      <c r="A55" s="11">
        <v>375</v>
      </c>
      <c r="B55" s="3" t="s">
        <v>146</v>
      </c>
      <c r="C55" s="3" t="s">
        <v>147</v>
      </c>
      <c r="D55" s="3" t="s">
        <v>148</v>
      </c>
      <c r="E55" s="4"/>
      <c r="F55" s="5"/>
      <c r="G55" s="6"/>
      <c r="H55" s="18" t="s">
        <v>13</v>
      </c>
    </row>
    <row r="56" spans="1:8">
      <c r="A56" s="11">
        <v>1028</v>
      </c>
      <c r="B56" s="3" t="s">
        <v>149</v>
      </c>
      <c r="C56" s="3" t="s">
        <v>150</v>
      </c>
      <c r="D56" s="3" t="s">
        <v>151</v>
      </c>
      <c r="E56" s="4">
        <v>95</v>
      </c>
      <c r="F56" s="5"/>
      <c r="G56" s="6" t="str">
        <f>330*1.00000000</f>
        <v>0</v>
      </c>
      <c r="H56" s="18" t="s">
        <v>13</v>
      </c>
    </row>
    <row r="57" spans="1:8">
      <c r="A57" s="11">
        <v>2697</v>
      </c>
      <c r="B57" s="3" t="s">
        <v>152</v>
      </c>
      <c r="C57" s="3" t="s">
        <v>153</v>
      </c>
      <c r="D57" s="3" t="s">
        <v>154</v>
      </c>
      <c r="E57" s="4"/>
      <c r="F57" s="5"/>
      <c r="G57" s="6" t="str">
        <f>217.8*1.00000000</f>
        <v>0</v>
      </c>
      <c r="H57" s="18" t="s">
        <v>13</v>
      </c>
    </row>
    <row r="58" spans="1:8">
      <c r="A58" s="11">
        <v>2478</v>
      </c>
      <c r="B58" s="3" t="s">
        <v>155</v>
      </c>
      <c r="C58" s="3" t="s">
        <v>156</v>
      </c>
      <c r="D58" s="3" t="s">
        <v>157</v>
      </c>
      <c r="E58" s="4">
        <v>41</v>
      </c>
      <c r="F58" s="5"/>
      <c r="G58" s="6" t="str">
        <f>217.8*1.00000000</f>
        <v>0</v>
      </c>
      <c r="H58" s="18" t="s">
        <v>13</v>
      </c>
    </row>
    <row r="59" spans="1:8">
      <c r="A59" s="11">
        <v>732</v>
      </c>
      <c r="B59" s="3" t="s">
        <v>158</v>
      </c>
      <c r="C59" s="3" t="s">
        <v>159</v>
      </c>
      <c r="D59" s="3" t="s">
        <v>151</v>
      </c>
      <c r="E59" s="4"/>
      <c r="F59" s="5"/>
      <c r="G59" s="6" t="str">
        <f>300.3*1.00000000</f>
        <v>0</v>
      </c>
      <c r="H59" s="18" t="s">
        <v>13</v>
      </c>
    </row>
    <row r="60" spans="1:8">
      <c r="A60" s="11">
        <v>2625</v>
      </c>
      <c r="B60" s="3" t="s">
        <v>160</v>
      </c>
      <c r="C60" s="3" t="s">
        <v>161</v>
      </c>
      <c r="D60" s="3" t="s">
        <v>162</v>
      </c>
      <c r="E60" s="4">
        <v>2</v>
      </c>
      <c r="F60" s="5"/>
      <c r="G60" s="6" t="str">
        <f>336.6*1.00000000</f>
        <v>0</v>
      </c>
      <c r="H60" s="18" t="s">
        <v>13</v>
      </c>
    </row>
    <row r="61" spans="1:8">
      <c r="A61" s="11">
        <v>2715</v>
      </c>
      <c r="B61" s="3" t="s">
        <v>163</v>
      </c>
      <c r="C61" s="3" t="s">
        <v>164</v>
      </c>
      <c r="D61" s="3" t="s">
        <v>165</v>
      </c>
      <c r="E61" s="4">
        <v>132</v>
      </c>
      <c r="F61" s="5"/>
      <c r="G61" s="6" t="str">
        <f>455.4*1.00000000</f>
        <v>0</v>
      </c>
      <c r="H61" s="18" t="s">
        <v>13</v>
      </c>
    </row>
    <row r="62" spans="1:8">
      <c r="A62" s="11">
        <v>1029</v>
      </c>
      <c r="B62" s="3" t="s">
        <v>166</v>
      </c>
      <c r="C62" s="3" t="s">
        <v>167</v>
      </c>
      <c r="D62" s="3" t="s">
        <v>168</v>
      </c>
      <c r="E62" s="4"/>
      <c r="F62" s="5"/>
      <c r="G62" s="6" t="str">
        <f>455.4*1.00000000</f>
        <v>0</v>
      </c>
      <c r="H62" s="18" t="s">
        <v>13</v>
      </c>
    </row>
    <row r="63" spans="1:8">
      <c r="A63" s="11">
        <v>1030</v>
      </c>
      <c r="B63" s="3" t="s">
        <v>169</v>
      </c>
      <c r="C63" s="3" t="s">
        <v>170</v>
      </c>
      <c r="D63" s="3" t="s">
        <v>171</v>
      </c>
      <c r="E63" s="4">
        <v>52</v>
      </c>
      <c r="F63" s="5"/>
      <c r="G63" s="6" t="str">
        <f>455.4*1.00000000</f>
        <v>0</v>
      </c>
      <c r="H63" s="18" t="s">
        <v>13</v>
      </c>
    </row>
    <row r="64" spans="1:8">
      <c r="A64" s="11">
        <v>2716</v>
      </c>
      <c r="B64" s="3" t="s">
        <v>172</v>
      </c>
      <c r="C64" s="3" t="s">
        <v>173</v>
      </c>
      <c r="D64" s="3" t="s">
        <v>174</v>
      </c>
      <c r="E64" s="4">
        <v>100</v>
      </c>
      <c r="F64" s="5"/>
      <c r="G64" s="6" t="str">
        <f>455.4*1.00000000</f>
        <v>0</v>
      </c>
      <c r="H64" s="18" t="s">
        <v>13</v>
      </c>
    </row>
    <row r="65" spans="1:8">
      <c r="A65" s="11">
        <v>1079</v>
      </c>
      <c r="B65" s="3" t="s">
        <v>175</v>
      </c>
      <c r="C65" s="3" t="s">
        <v>176</v>
      </c>
      <c r="D65" s="3" t="s">
        <v>177</v>
      </c>
      <c r="E65" s="4">
        <v>129</v>
      </c>
      <c r="F65" s="5"/>
      <c r="G65" s="6" t="str">
        <f>444.84*1.00000000</f>
        <v>0</v>
      </c>
      <c r="H65" s="18" t="s">
        <v>13</v>
      </c>
    </row>
    <row r="66" spans="1:8">
      <c r="A66" s="11">
        <v>2306</v>
      </c>
      <c r="B66" s="3" t="s">
        <v>178</v>
      </c>
      <c r="C66" s="3" t="s">
        <v>179</v>
      </c>
      <c r="D66" s="3" t="s">
        <v>180</v>
      </c>
      <c r="E66" s="4">
        <v>168</v>
      </c>
      <c r="F66" s="5"/>
      <c r="G66" s="6" t="str">
        <f>464.64*1.00000000</f>
        <v>0</v>
      </c>
      <c r="H66" s="18" t="s">
        <v>13</v>
      </c>
    </row>
    <row r="67" spans="1:8">
      <c r="A67" s="11">
        <v>1074</v>
      </c>
      <c r="B67" s="3" t="s">
        <v>181</v>
      </c>
      <c r="C67" s="3" t="s">
        <v>182</v>
      </c>
      <c r="D67" s="3" t="s">
        <v>183</v>
      </c>
      <c r="E67" s="4">
        <v>44</v>
      </c>
      <c r="F67" s="5"/>
      <c r="G67" s="6" t="str">
        <f>444.84*1.00000000</f>
        <v>0</v>
      </c>
      <c r="H67" s="18" t="s">
        <v>13</v>
      </c>
    </row>
    <row r="68" spans="1:8">
      <c r="A68" s="11">
        <v>2579</v>
      </c>
      <c r="B68" s="3" t="s">
        <v>184</v>
      </c>
      <c r="C68" s="3" t="s">
        <v>185</v>
      </c>
      <c r="D68" s="3" t="s">
        <v>186</v>
      </c>
      <c r="E68" s="4">
        <v>196</v>
      </c>
      <c r="F68" s="5"/>
      <c r="G68" s="6" t="str">
        <f>464.64*1.00000000</f>
        <v>0</v>
      </c>
      <c r="H68" s="18" t="s">
        <v>13</v>
      </c>
    </row>
    <row r="69" spans="1:8">
      <c r="A69" s="11">
        <v>1034</v>
      </c>
      <c r="B69" s="3" t="s">
        <v>187</v>
      </c>
      <c r="C69" s="3" t="s">
        <v>188</v>
      </c>
      <c r="D69" s="3" t="s">
        <v>177</v>
      </c>
      <c r="E69" s="4"/>
      <c r="F69" s="5"/>
      <c r="G69" s="6"/>
      <c r="H69" s="18" t="s">
        <v>13</v>
      </c>
    </row>
    <row r="70" spans="1:8">
      <c r="A70" s="11">
        <v>1077</v>
      </c>
      <c r="B70" s="3" t="s">
        <v>189</v>
      </c>
      <c r="C70" s="3" t="s">
        <v>190</v>
      </c>
      <c r="D70" s="3" t="s">
        <v>177</v>
      </c>
      <c r="E70" s="4">
        <v>85</v>
      </c>
      <c r="F70" s="5"/>
      <c r="G70" s="6" t="str">
        <f>326.04*1.00000000</f>
        <v>0</v>
      </c>
      <c r="H70" s="18" t="s">
        <v>13</v>
      </c>
    </row>
    <row r="71" spans="1:8">
      <c r="A71" s="11">
        <v>1078</v>
      </c>
      <c r="B71" s="3" t="s">
        <v>191</v>
      </c>
      <c r="C71" s="3" t="s">
        <v>192</v>
      </c>
      <c r="D71" s="3" t="s">
        <v>193</v>
      </c>
      <c r="E71" s="4">
        <v>51</v>
      </c>
      <c r="F71" s="5"/>
      <c r="G71" s="6" t="str">
        <f>444.84*1.00000000</f>
        <v>0</v>
      </c>
      <c r="H71" s="18" t="s">
        <v>13</v>
      </c>
    </row>
    <row r="72" spans="1:8">
      <c r="A72" s="11">
        <v>1035</v>
      </c>
      <c r="B72" s="3" t="s">
        <v>194</v>
      </c>
      <c r="C72" s="3" t="s">
        <v>195</v>
      </c>
      <c r="D72" s="3" t="s">
        <v>196</v>
      </c>
      <c r="E72" s="4">
        <v>104</v>
      </c>
      <c r="F72" s="5"/>
      <c r="G72" s="6" t="str">
        <f>514.8*1.00000000</f>
        <v>0</v>
      </c>
      <c r="H72" s="18" t="s">
        <v>13</v>
      </c>
    </row>
    <row r="73" spans="1:8">
      <c r="A73" s="11">
        <v>1367</v>
      </c>
      <c r="B73" s="3" t="s">
        <v>197</v>
      </c>
      <c r="C73" s="3" t="s">
        <v>198</v>
      </c>
      <c r="D73" s="3" t="s">
        <v>199</v>
      </c>
      <c r="E73" s="4">
        <v>107</v>
      </c>
      <c r="F73" s="5"/>
      <c r="G73" s="6" t="str">
        <f>442.2*1.00000000</f>
        <v>0</v>
      </c>
      <c r="H73" s="18" t="s">
        <v>13</v>
      </c>
    </row>
    <row r="74" spans="1:8">
      <c r="A74" s="11">
        <v>1016</v>
      </c>
      <c r="B74" s="3" t="s">
        <v>200</v>
      </c>
      <c r="C74" s="3" t="s">
        <v>201</v>
      </c>
      <c r="D74" s="3" t="s">
        <v>202</v>
      </c>
      <c r="E74" s="4">
        <v>87</v>
      </c>
      <c r="F74" s="5"/>
      <c r="G74" s="6" t="str">
        <f>442.2*1.00000000</f>
        <v>0</v>
      </c>
      <c r="H74" s="18" t="s">
        <v>13</v>
      </c>
    </row>
    <row r="75" spans="1:8">
      <c r="A75" s="11">
        <v>1222</v>
      </c>
      <c r="B75" s="3" t="s">
        <v>203</v>
      </c>
      <c r="C75" s="3" t="s">
        <v>204</v>
      </c>
      <c r="D75" s="3" t="s">
        <v>205</v>
      </c>
      <c r="E75" s="4">
        <v>219</v>
      </c>
      <c r="F75" s="5"/>
      <c r="G75" s="6" t="str">
        <f>442.2*1.00000000</f>
        <v>0</v>
      </c>
      <c r="H75" s="18" t="s">
        <v>13</v>
      </c>
    </row>
    <row r="76" spans="1:8">
      <c r="A76" s="11">
        <v>2719</v>
      </c>
      <c r="B76" s="3" t="s">
        <v>206</v>
      </c>
      <c r="C76" s="3" t="s">
        <v>207</v>
      </c>
      <c r="D76" s="3" t="s">
        <v>208</v>
      </c>
      <c r="E76" s="4">
        <v>110</v>
      </c>
      <c r="F76" s="5"/>
      <c r="G76" s="6" t="str">
        <f>590.7*1.00000000</f>
        <v>0</v>
      </c>
      <c r="H76" s="18" t="s">
        <v>13</v>
      </c>
    </row>
    <row r="77" spans="1:8">
      <c r="A77" s="11">
        <v>2718</v>
      </c>
      <c r="B77" s="3" t="s">
        <v>209</v>
      </c>
      <c r="C77" s="3" t="s">
        <v>210</v>
      </c>
      <c r="D77" s="3" t="s">
        <v>211</v>
      </c>
      <c r="E77" s="4">
        <v>28</v>
      </c>
      <c r="F77" s="5"/>
      <c r="G77" s="6" t="str">
        <f>574.2*1.00000000</f>
        <v>0</v>
      </c>
      <c r="H77" s="18" t="s">
        <v>13</v>
      </c>
    </row>
    <row r="78" spans="1:8">
      <c r="A78" s="11">
        <v>1031</v>
      </c>
      <c r="B78" s="3" t="s">
        <v>212</v>
      </c>
      <c r="C78" s="3" t="s">
        <v>213</v>
      </c>
      <c r="D78" s="3" t="s">
        <v>196</v>
      </c>
      <c r="E78" s="4">
        <v>4</v>
      </c>
      <c r="F78" s="5"/>
      <c r="G78" s="6" t="str">
        <f>315*1.00000000</f>
        <v>0</v>
      </c>
      <c r="H78" s="18" t="s">
        <v>13</v>
      </c>
    </row>
    <row r="79" spans="1:8">
      <c r="A79" s="11">
        <v>538</v>
      </c>
      <c r="B79" s="3" t="s">
        <v>214</v>
      </c>
      <c r="C79" s="3" t="s">
        <v>215</v>
      </c>
      <c r="D79" s="3" t="s">
        <v>216</v>
      </c>
      <c r="E79" s="4"/>
      <c r="F79" s="5"/>
      <c r="G79" s="6" t="str">
        <f>376.2*1.00000000</f>
        <v>0</v>
      </c>
      <c r="H79" s="18" t="s">
        <v>13</v>
      </c>
    </row>
    <row r="80" spans="1:8">
      <c r="A80" s="11">
        <v>539</v>
      </c>
      <c r="B80" s="3" t="s">
        <v>217</v>
      </c>
      <c r="C80" s="3" t="s">
        <v>218</v>
      </c>
      <c r="D80" s="3" t="s">
        <v>216</v>
      </c>
      <c r="E80" s="4">
        <v>75</v>
      </c>
      <c r="F80" s="5"/>
      <c r="G80" s="6" t="str">
        <f>389.4*1.00000000</f>
        <v>0</v>
      </c>
      <c r="H80" s="18" t="s">
        <v>13</v>
      </c>
    </row>
    <row r="81" spans="1:8">
      <c r="A81" s="11">
        <v>2703</v>
      </c>
      <c r="B81" s="3" t="s">
        <v>219</v>
      </c>
      <c r="C81" s="3" t="s">
        <v>220</v>
      </c>
      <c r="D81" s="3" t="s">
        <v>221</v>
      </c>
      <c r="E81" s="4"/>
      <c r="F81" s="5"/>
      <c r="G81" s="6" t="str">
        <f>157.08*1.00000000</f>
        <v>0</v>
      </c>
      <c r="H81" s="18" t="s">
        <v>13</v>
      </c>
    </row>
    <row r="82" spans="1:8">
      <c r="A82" s="11">
        <v>2607</v>
      </c>
      <c r="B82" s="3" t="s">
        <v>222</v>
      </c>
      <c r="C82" s="3" t="s">
        <v>223</v>
      </c>
      <c r="D82" s="3" t="s">
        <v>224</v>
      </c>
      <c r="E82" s="4">
        <v>80</v>
      </c>
      <c r="F82" s="5"/>
      <c r="G82" s="6" t="str">
        <f>250.8*1.00000000</f>
        <v>0</v>
      </c>
      <c r="H82" s="18" t="s">
        <v>13</v>
      </c>
    </row>
    <row r="83" spans="1:8">
      <c r="A83" s="11">
        <v>1021</v>
      </c>
      <c r="B83" s="3" t="s">
        <v>225</v>
      </c>
      <c r="C83" s="3" t="s">
        <v>226</v>
      </c>
      <c r="D83" s="3" t="s">
        <v>224</v>
      </c>
      <c r="E83" s="4"/>
      <c r="F83" s="5"/>
      <c r="G83" s="6"/>
      <c r="H83" s="18" t="s">
        <v>13</v>
      </c>
    </row>
    <row r="84" spans="1:8">
      <c r="A84" s="11">
        <v>480</v>
      </c>
      <c r="B84" s="3" t="s">
        <v>227</v>
      </c>
      <c r="C84" s="3" t="s">
        <v>228</v>
      </c>
      <c r="D84" s="3" t="s">
        <v>229</v>
      </c>
      <c r="E84" s="4"/>
      <c r="F84" s="5"/>
      <c r="G84" s="6"/>
      <c r="H84" s="18" t="s">
        <v>13</v>
      </c>
    </row>
    <row r="85" spans="1:8">
      <c r="A85" s="11">
        <v>2852</v>
      </c>
      <c r="B85" s="3" t="s">
        <v>230</v>
      </c>
      <c r="C85" s="3" t="s">
        <v>231</v>
      </c>
      <c r="D85" s="3" t="s">
        <v>232</v>
      </c>
      <c r="E85" s="4">
        <v>4990</v>
      </c>
      <c r="F85" s="5"/>
      <c r="G85" s="6" t="str">
        <f>210*1.00000000</f>
        <v>0</v>
      </c>
      <c r="H85" s="18" t="s">
        <v>13</v>
      </c>
    </row>
    <row r="86" spans="1:8">
      <c r="A86" s="11">
        <v>1062</v>
      </c>
      <c r="B86" s="3" t="s">
        <v>233</v>
      </c>
      <c r="C86" s="3" t="s">
        <v>234</v>
      </c>
      <c r="D86" s="3" t="s">
        <v>235</v>
      </c>
      <c r="E86" s="4"/>
      <c r="F86" s="5"/>
      <c r="G86" s="6"/>
      <c r="H86" s="18" t="s">
        <v>13</v>
      </c>
    </row>
    <row r="87" spans="1:8">
      <c r="A87" s="11">
        <v>2724</v>
      </c>
      <c r="B87" s="3" t="s">
        <v>236</v>
      </c>
      <c r="C87" s="3" t="s">
        <v>237</v>
      </c>
      <c r="D87" s="3" t="s">
        <v>238</v>
      </c>
      <c r="E87" s="4">
        <v>147</v>
      </c>
      <c r="F87" s="5"/>
      <c r="G87" s="6" t="str">
        <f>462*1.00000000</f>
        <v>0</v>
      </c>
      <c r="H87" s="18" t="s">
        <v>13</v>
      </c>
    </row>
    <row r="88" spans="1:8">
      <c r="A88" s="11">
        <v>3007</v>
      </c>
      <c r="B88" s="3" t="s">
        <v>239</v>
      </c>
      <c r="C88" s="3" t="s">
        <v>240</v>
      </c>
      <c r="D88" s="3" t="s">
        <v>241</v>
      </c>
      <c r="E88" s="4">
        <v>96</v>
      </c>
      <c r="F88" s="5"/>
      <c r="G88" s="6" t="str">
        <f>514.8*1.00000000</f>
        <v>0</v>
      </c>
      <c r="H88" s="18" t="s">
        <v>13</v>
      </c>
    </row>
    <row r="89" spans="1:8">
      <c r="A89" s="11">
        <v>2595</v>
      </c>
      <c r="B89" s="3" t="s">
        <v>242</v>
      </c>
      <c r="C89" s="3" t="s">
        <v>243</v>
      </c>
      <c r="D89" s="3" t="s">
        <v>244</v>
      </c>
      <c r="E89" s="4">
        <v>65</v>
      </c>
      <c r="F89" s="5"/>
      <c r="G89" s="6" t="str">
        <f>213.84*1.00000000</f>
        <v>0</v>
      </c>
      <c r="H89" s="18" t="s">
        <v>13</v>
      </c>
    </row>
    <row r="90" spans="1:8">
      <c r="A90" s="12" t="s">
        <v>245</v>
      </c>
      <c r="B90" s="3"/>
      <c r="C90" s="3"/>
      <c r="D90" s="3"/>
      <c r="E90" s="4"/>
      <c r="F90" s="5"/>
      <c r="G90" s="4"/>
      <c r="H90" s="18"/>
    </row>
    <row r="91" spans="1:8">
      <c r="A91" s="11">
        <v>3149</v>
      </c>
      <c r="B91" s="3" t="s">
        <v>246</v>
      </c>
      <c r="C91" s="3" t="s">
        <v>247</v>
      </c>
      <c r="D91" s="3" t="s">
        <v>248</v>
      </c>
      <c r="E91" s="4"/>
      <c r="F91" s="5">
        <v>2</v>
      </c>
      <c r="G91" s="6" t="str">
        <f>151.01*1.00000000</f>
        <v>0</v>
      </c>
      <c r="H91" s="18" t="s">
        <v>13</v>
      </c>
    </row>
    <row r="92" spans="1:8">
      <c r="A92" s="11">
        <v>3103</v>
      </c>
      <c r="B92" s="3" t="s">
        <v>249</v>
      </c>
      <c r="C92" s="3" t="s">
        <v>250</v>
      </c>
      <c r="D92" s="3" t="s">
        <v>251</v>
      </c>
      <c r="E92" s="4">
        <v>43</v>
      </c>
      <c r="F92" s="5"/>
      <c r="G92" s="6" t="str">
        <f>84.15*1.00000000</f>
        <v>0</v>
      </c>
      <c r="H92" s="18" t="s">
        <v>13</v>
      </c>
    </row>
    <row r="93" spans="1:8">
      <c r="A93" s="11">
        <v>1022</v>
      </c>
      <c r="B93" s="3" t="s">
        <v>252</v>
      </c>
      <c r="C93" s="3" t="s">
        <v>253</v>
      </c>
      <c r="D93" s="3"/>
      <c r="E93" s="4"/>
      <c r="F93" s="5"/>
      <c r="G93" s="6" t="str">
        <f>84.15*1.00000000</f>
        <v>0</v>
      </c>
      <c r="H93" s="18" t="s">
        <v>13</v>
      </c>
    </row>
    <row r="94" spans="1:8">
      <c r="A94" s="11">
        <v>3104</v>
      </c>
      <c r="B94" s="3" t="s">
        <v>254</v>
      </c>
      <c r="C94" s="3" t="s">
        <v>255</v>
      </c>
      <c r="D94" s="3" t="s">
        <v>256</v>
      </c>
      <c r="E94" s="4"/>
      <c r="F94" s="5"/>
      <c r="G94" s="6" t="str">
        <f>126.72*1.00000000</f>
        <v>0</v>
      </c>
      <c r="H94" s="18" t="s">
        <v>13</v>
      </c>
    </row>
    <row r="95" spans="1:8">
      <c r="A95" s="11">
        <v>2885</v>
      </c>
      <c r="B95" s="3" t="s">
        <v>257</v>
      </c>
      <c r="C95" s="3" t="s">
        <v>258</v>
      </c>
      <c r="D95" s="3" t="s">
        <v>259</v>
      </c>
      <c r="E95" s="4"/>
      <c r="F95" s="5"/>
      <c r="G95" s="6" t="str">
        <f>282.23*1.00000000</f>
        <v>0</v>
      </c>
      <c r="H95" s="18" t="s">
        <v>13</v>
      </c>
    </row>
    <row r="96" spans="1:8">
      <c r="A96" s="11">
        <v>2884</v>
      </c>
      <c r="B96" s="3" t="s">
        <v>260</v>
      </c>
      <c r="C96" s="3" t="s">
        <v>261</v>
      </c>
      <c r="D96" s="3" t="s">
        <v>262</v>
      </c>
      <c r="E96" s="4"/>
      <c r="F96" s="5"/>
      <c r="G96" s="6" t="str">
        <f>258.06*1.00000000</f>
        <v>0</v>
      </c>
      <c r="H96" s="18" t="s">
        <v>13</v>
      </c>
    </row>
    <row r="97" spans="1:8">
      <c r="A97" s="11">
        <v>2851</v>
      </c>
      <c r="B97" s="3" t="s">
        <v>263</v>
      </c>
      <c r="C97" s="3" t="s">
        <v>264</v>
      </c>
      <c r="D97" s="3" t="s">
        <v>265</v>
      </c>
      <c r="E97" s="4"/>
      <c r="F97" s="5"/>
      <c r="G97" s="6" t="str">
        <f>300.71*1.00000000</f>
        <v>0</v>
      </c>
      <c r="H97" s="18" t="s">
        <v>13</v>
      </c>
    </row>
    <row r="98" spans="1:8">
      <c r="A98" s="11">
        <v>2866</v>
      </c>
      <c r="B98" s="3" t="s">
        <v>266</v>
      </c>
      <c r="C98" s="3" t="s">
        <v>267</v>
      </c>
      <c r="D98" s="3" t="s">
        <v>268</v>
      </c>
      <c r="E98" s="4"/>
      <c r="F98" s="5"/>
      <c r="G98" s="6" t="str">
        <f>286.49*1.00000000</f>
        <v>0</v>
      </c>
      <c r="H98" s="18" t="s">
        <v>13</v>
      </c>
    </row>
    <row r="99" spans="1:8">
      <c r="A99" s="11">
        <v>2867</v>
      </c>
      <c r="B99" s="3" t="s">
        <v>269</v>
      </c>
      <c r="C99" s="3" t="s">
        <v>270</v>
      </c>
      <c r="D99" s="3" t="s">
        <v>271</v>
      </c>
      <c r="E99" s="4"/>
      <c r="F99" s="5"/>
      <c r="G99" s="6" t="str">
        <f>376.06*1.00000000</f>
        <v>0</v>
      </c>
      <c r="H99" s="18" t="s">
        <v>13</v>
      </c>
    </row>
    <row r="100" spans="1:8">
      <c r="A100" s="11">
        <v>1027</v>
      </c>
      <c r="B100" s="3" t="s">
        <v>272</v>
      </c>
      <c r="C100" s="3" t="s">
        <v>273</v>
      </c>
      <c r="D100" s="3" t="s">
        <v>274</v>
      </c>
      <c r="E100" s="4"/>
      <c r="F100" s="5"/>
      <c r="G100" s="6"/>
      <c r="H100" s="18" t="s">
        <v>13</v>
      </c>
    </row>
    <row r="101" spans="1:8">
      <c r="A101" s="12" t="s">
        <v>275</v>
      </c>
      <c r="B101" s="3"/>
      <c r="C101" s="3"/>
      <c r="D101" s="3"/>
      <c r="E101" s="4"/>
      <c r="F101" s="5"/>
      <c r="G101" s="4"/>
      <c r="H101" s="18"/>
    </row>
    <row r="102" spans="1:8">
      <c r="A102" s="11">
        <v>2914</v>
      </c>
      <c r="B102" s="3" t="s">
        <v>276</v>
      </c>
      <c r="C102" s="3" t="s">
        <v>277</v>
      </c>
      <c r="D102" s="3" t="s">
        <v>278</v>
      </c>
      <c r="E102" s="4"/>
      <c r="F102" s="5"/>
      <c r="G102" s="6" t="str">
        <f>1706.86*1.00000000</f>
        <v>0</v>
      </c>
      <c r="H102" s="18" t="s">
        <v>13</v>
      </c>
    </row>
    <row r="103" spans="1:8">
      <c r="A103" s="11">
        <v>2911</v>
      </c>
      <c r="B103" s="3" t="s">
        <v>279</v>
      </c>
      <c r="C103" s="3" t="s">
        <v>280</v>
      </c>
      <c r="D103" s="3" t="s">
        <v>281</v>
      </c>
      <c r="E103" s="4"/>
      <c r="F103" s="5"/>
      <c r="G103" s="6" t="str">
        <f>176.3*1.00000000</f>
        <v>0</v>
      </c>
      <c r="H103" s="18" t="s">
        <v>13</v>
      </c>
    </row>
    <row r="104" spans="1:8">
      <c r="A104" s="11">
        <v>2912</v>
      </c>
      <c r="B104" s="3" t="s">
        <v>282</v>
      </c>
      <c r="C104" s="3" t="s">
        <v>283</v>
      </c>
      <c r="D104" s="3" t="s">
        <v>284</v>
      </c>
      <c r="E104" s="4"/>
      <c r="F104" s="5"/>
      <c r="G104" s="6" t="str">
        <f>176.3*1.00000000</f>
        <v>0</v>
      </c>
      <c r="H104" s="18" t="s">
        <v>13</v>
      </c>
    </row>
    <row r="105" spans="1:8">
      <c r="A105" s="11">
        <v>2855</v>
      </c>
      <c r="B105" s="3" t="s">
        <v>285</v>
      </c>
      <c r="C105" s="3" t="s">
        <v>286</v>
      </c>
      <c r="D105" s="3" t="s">
        <v>287</v>
      </c>
      <c r="E105" s="4"/>
      <c r="F105" s="5"/>
      <c r="G105" s="6"/>
      <c r="H105" s="18" t="s">
        <v>13</v>
      </c>
    </row>
    <row r="106" spans="1:8">
      <c r="A106" s="11">
        <v>2907</v>
      </c>
      <c r="B106" s="3" t="s">
        <v>288</v>
      </c>
      <c r="C106" s="3" t="s">
        <v>289</v>
      </c>
      <c r="D106" s="3" t="s">
        <v>290</v>
      </c>
      <c r="E106" s="4"/>
      <c r="F106" s="5"/>
      <c r="G106" s="6" t="str">
        <f>192.65*1.00000000</f>
        <v>0</v>
      </c>
      <c r="H106" s="18" t="s">
        <v>13</v>
      </c>
    </row>
    <row r="107" spans="1:8">
      <c r="A107" s="11">
        <v>2849</v>
      </c>
      <c r="B107" s="3" t="s">
        <v>291</v>
      </c>
      <c r="C107" s="3" t="s">
        <v>292</v>
      </c>
      <c r="D107" s="3" t="s">
        <v>293</v>
      </c>
      <c r="E107" s="4"/>
      <c r="F107" s="5"/>
      <c r="G107" s="6" t="str">
        <f>414.45*1.00000000</f>
        <v>0</v>
      </c>
      <c r="H107" s="18" t="s">
        <v>13</v>
      </c>
    </row>
    <row r="108" spans="1:8">
      <c r="A108" s="11">
        <v>2909</v>
      </c>
      <c r="B108" s="3" t="s">
        <v>294</v>
      </c>
      <c r="C108" s="3" t="s">
        <v>295</v>
      </c>
      <c r="D108" s="3" t="s">
        <v>296</v>
      </c>
      <c r="E108" s="4"/>
      <c r="F108" s="5"/>
      <c r="G108" s="6" t="str">
        <f>242.42*1.00000000</f>
        <v>0</v>
      </c>
      <c r="H108" s="18" t="s">
        <v>13</v>
      </c>
    </row>
    <row r="109" spans="1:8">
      <c r="A109" s="11">
        <v>2908</v>
      </c>
      <c r="B109" s="3" t="s">
        <v>297</v>
      </c>
      <c r="C109" s="3" t="s">
        <v>298</v>
      </c>
      <c r="D109" s="3" t="s">
        <v>299</v>
      </c>
      <c r="E109" s="4"/>
      <c r="F109" s="5"/>
      <c r="G109" s="6" t="str">
        <f>253.08*1.00000000</f>
        <v>0</v>
      </c>
      <c r="H109" s="18" t="s">
        <v>13</v>
      </c>
    </row>
    <row r="110" spans="1:8">
      <c r="A110" s="11">
        <v>2850</v>
      </c>
      <c r="B110" s="3" t="s">
        <v>300</v>
      </c>
      <c r="C110" s="3" t="s">
        <v>301</v>
      </c>
      <c r="D110" s="3" t="s">
        <v>302</v>
      </c>
      <c r="E110" s="4"/>
      <c r="F110" s="5"/>
      <c r="G110" s="6" t="str">
        <f>413.74*1.00000000</f>
        <v>0</v>
      </c>
      <c r="H110" s="18" t="s">
        <v>13</v>
      </c>
    </row>
    <row r="111" spans="1:8">
      <c r="A111" s="11">
        <v>2913</v>
      </c>
      <c r="B111" s="3" t="s">
        <v>303</v>
      </c>
      <c r="C111" s="3" t="s">
        <v>304</v>
      </c>
      <c r="D111" s="3" t="s">
        <v>305</v>
      </c>
      <c r="E111" s="4"/>
      <c r="F111" s="5"/>
      <c r="G111" s="6" t="str">
        <f>200.47*1.00000000</f>
        <v>0</v>
      </c>
      <c r="H111" s="18" t="s">
        <v>13</v>
      </c>
    </row>
    <row r="112" spans="1:8">
      <c r="A112" s="11">
        <v>2910</v>
      </c>
      <c r="B112" s="3" t="s">
        <v>306</v>
      </c>
      <c r="C112" s="3" t="s">
        <v>307</v>
      </c>
      <c r="D112" s="3" t="s">
        <v>305</v>
      </c>
      <c r="E112" s="4"/>
      <c r="F112" s="5"/>
      <c r="G112" s="6" t="str">
        <f>191.23*1.00000000</f>
        <v>0</v>
      </c>
      <c r="H112" s="18" t="s">
        <v>13</v>
      </c>
    </row>
    <row r="113" spans="1:8">
      <c r="A113" s="11">
        <v>2868</v>
      </c>
      <c r="B113" s="3" t="s">
        <v>308</v>
      </c>
      <c r="C113" s="3" t="s">
        <v>309</v>
      </c>
      <c r="D113" s="3" t="s">
        <v>310</v>
      </c>
      <c r="E113" s="4"/>
      <c r="F113" s="5"/>
      <c r="G113" s="6" t="str">
        <f>218.24*1.00000000</f>
        <v>0</v>
      </c>
      <c r="H113" s="18" t="s">
        <v>13</v>
      </c>
    </row>
    <row r="114" spans="1:8">
      <c r="A114" s="11">
        <v>2869</v>
      </c>
      <c r="B114" s="3" t="s">
        <v>311</v>
      </c>
      <c r="C114" s="3" t="s">
        <v>312</v>
      </c>
      <c r="D114" s="3" t="s">
        <v>313</v>
      </c>
      <c r="E114" s="4"/>
      <c r="F114" s="5"/>
      <c r="G114" s="6" t="str">
        <f>187.68*1.00000000</f>
        <v>0</v>
      </c>
      <c r="H114" s="18" t="s">
        <v>13</v>
      </c>
    </row>
    <row r="115" spans="1:8">
      <c r="A115" s="11">
        <v>2870</v>
      </c>
      <c r="B115" s="3" t="s">
        <v>314</v>
      </c>
      <c r="C115" s="3" t="s">
        <v>315</v>
      </c>
      <c r="D115" s="3" t="s">
        <v>313</v>
      </c>
      <c r="E115" s="4"/>
      <c r="F115" s="5"/>
      <c r="G115" s="6" t="str">
        <f>195.5*1.00000000</f>
        <v>0</v>
      </c>
      <c r="H115" s="18" t="s">
        <v>13</v>
      </c>
    </row>
    <row r="116" spans="1:8">
      <c r="A116" s="11">
        <v>2879</v>
      </c>
      <c r="B116" s="3" t="s">
        <v>316</v>
      </c>
      <c r="C116" s="3" t="s">
        <v>317</v>
      </c>
      <c r="D116" s="3" t="s">
        <v>318</v>
      </c>
      <c r="E116" s="4"/>
      <c r="F116" s="5"/>
      <c r="G116" s="6" t="str">
        <f>750.71*1.00000000</f>
        <v>0</v>
      </c>
      <c r="H116" s="18" t="s">
        <v>13</v>
      </c>
    </row>
    <row r="117" spans="1:8">
      <c r="A117" s="11">
        <v>2880</v>
      </c>
      <c r="B117" s="3" t="s">
        <v>319</v>
      </c>
      <c r="C117" s="3" t="s">
        <v>320</v>
      </c>
      <c r="D117" s="3" t="s">
        <v>321</v>
      </c>
      <c r="E117" s="4"/>
      <c r="F117" s="5"/>
      <c r="G117" s="6" t="str">
        <f>842.41*1.00000000</f>
        <v>0</v>
      </c>
      <c r="H117" s="18" t="s">
        <v>13</v>
      </c>
    </row>
    <row r="118" spans="1:8">
      <c r="A118" s="11">
        <v>2878</v>
      </c>
      <c r="B118" s="3" t="s">
        <v>322</v>
      </c>
      <c r="C118" s="3" t="s">
        <v>323</v>
      </c>
      <c r="D118" s="3" t="s">
        <v>324</v>
      </c>
      <c r="E118" s="4"/>
      <c r="F118" s="5"/>
      <c r="G118" s="6" t="str">
        <f>779.14*1.00000000</f>
        <v>0</v>
      </c>
      <c r="H118" s="18" t="s">
        <v>13</v>
      </c>
    </row>
    <row r="119" spans="1:8">
      <c r="A119" s="11">
        <v>2886</v>
      </c>
      <c r="B119" s="3" t="s">
        <v>325</v>
      </c>
      <c r="C119" s="3" t="s">
        <v>326</v>
      </c>
      <c r="D119" s="3" t="s">
        <v>327</v>
      </c>
      <c r="E119" s="4"/>
      <c r="F119" s="5"/>
      <c r="G119" s="6" t="str">
        <f>6104.46*1.00000000</f>
        <v>0</v>
      </c>
      <c r="H119" s="18" t="s">
        <v>13</v>
      </c>
    </row>
    <row r="120" spans="1:8">
      <c r="A120" s="11">
        <v>2887</v>
      </c>
      <c r="B120" s="3" t="s">
        <v>328</v>
      </c>
      <c r="C120" s="3" t="s">
        <v>329</v>
      </c>
      <c r="D120" s="3" t="s">
        <v>330</v>
      </c>
      <c r="E120" s="4"/>
      <c r="F120" s="5"/>
      <c r="G120" s="6" t="str">
        <f>6355.4*1.00000000</f>
        <v>0</v>
      </c>
      <c r="H120" s="18" t="s">
        <v>13</v>
      </c>
    </row>
    <row r="121" spans="1:8">
      <c r="A121" s="11">
        <v>2888</v>
      </c>
      <c r="B121" s="3" t="s">
        <v>331</v>
      </c>
      <c r="C121" s="3" t="s">
        <v>332</v>
      </c>
      <c r="D121" s="3" t="s">
        <v>333</v>
      </c>
      <c r="E121" s="4"/>
      <c r="F121" s="5"/>
      <c r="G121" s="6" t="str">
        <f>6790.47*1.00000000</f>
        <v>0</v>
      </c>
      <c r="H121" s="18" t="s">
        <v>13</v>
      </c>
    </row>
    <row r="122" spans="1:8">
      <c r="A122" s="11">
        <v>2889</v>
      </c>
      <c r="B122" s="3" t="s">
        <v>334</v>
      </c>
      <c r="C122" s="3" t="s">
        <v>335</v>
      </c>
      <c r="D122" s="3" t="s">
        <v>336</v>
      </c>
      <c r="E122" s="4"/>
      <c r="F122" s="5"/>
      <c r="G122" s="6" t="str">
        <f>6894.26*1.00000000</f>
        <v>0</v>
      </c>
      <c r="H122" s="18" t="s">
        <v>13</v>
      </c>
    </row>
    <row r="123" spans="1:8">
      <c r="A123" s="11">
        <v>2890</v>
      </c>
      <c r="B123" s="3" t="s">
        <v>337</v>
      </c>
      <c r="C123" s="3" t="s">
        <v>338</v>
      </c>
      <c r="D123" s="3" t="s">
        <v>339</v>
      </c>
      <c r="E123" s="4"/>
      <c r="F123" s="5"/>
      <c r="G123" s="6" t="str">
        <f>6489.05*1.00000000</f>
        <v>0</v>
      </c>
      <c r="H123" s="18" t="s">
        <v>13</v>
      </c>
    </row>
    <row r="124" spans="1:8">
      <c r="A124" s="11">
        <v>2891</v>
      </c>
      <c r="B124" s="3" t="s">
        <v>340</v>
      </c>
      <c r="C124" s="3" t="s">
        <v>341</v>
      </c>
      <c r="D124" s="3" t="s">
        <v>342</v>
      </c>
      <c r="E124" s="4"/>
      <c r="F124" s="5"/>
      <c r="G124" s="6" t="str">
        <f>10181.44*1.00000000</f>
        <v>0</v>
      </c>
      <c r="H124" s="18" t="s">
        <v>13</v>
      </c>
    </row>
    <row r="125" spans="1:8">
      <c r="A125" s="11">
        <v>2892</v>
      </c>
      <c r="B125" s="3" t="s">
        <v>343</v>
      </c>
      <c r="C125" s="3" t="s">
        <v>344</v>
      </c>
      <c r="D125" s="3" t="s">
        <v>345</v>
      </c>
      <c r="E125" s="4"/>
      <c r="F125" s="5"/>
      <c r="G125" s="6" t="str">
        <f>10644.95*1.00000000</f>
        <v>0</v>
      </c>
      <c r="H125" s="18" t="s">
        <v>13</v>
      </c>
    </row>
    <row r="126" spans="1:8">
      <c r="A126" s="11">
        <v>2893</v>
      </c>
      <c r="B126" s="3" t="s">
        <v>346</v>
      </c>
      <c r="C126" s="3" t="s">
        <v>347</v>
      </c>
      <c r="D126" s="3" t="s">
        <v>348</v>
      </c>
      <c r="E126" s="4"/>
      <c r="F126" s="5"/>
      <c r="G126" s="6" t="str">
        <f>4013*1.00000000</f>
        <v>0</v>
      </c>
      <c r="H126" s="18" t="s">
        <v>13</v>
      </c>
    </row>
    <row r="127" spans="1:8">
      <c r="A127" s="11">
        <v>2894</v>
      </c>
      <c r="B127" s="3" t="s">
        <v>349</v>
      </c>
      <c r="C127" s="3" t="s">
        <v>350</v>
      </c>
      <c r="D127" s="3" t="s">
        <v>351</v>
      </c>
      <c r="E127" s="4"/>
      <c r="F127" s="5"/>
      <c r="G127" s="6" t="str">
        <f>5943.08*1.00000000</f>
        <v>0</v>
      </c>
      <c r="H127" s="18" t="s">
        <v>13</v>
      </c>
    </row>
    <row r="128" spans="1:8">
      <c r="A128" s="11">
        <v>2895</v>
      </c>
      <c r="B128" s="3" t="s">
        <v>352</v>
      </c>
      <c r="C128" s="3" t="s">
        <v>353</v>
      </c>
      <c r="D128" s="3" t="s">
        <v>354</v>
      </c>
      <c r="E128" s="4"/>
      <c r="F128" s="5"/>
      <c r="G128" s="6" t="str">
        <f>4126.04*1.00000000</f>
        <v>0</v>
      </c>
      <c r="H128" s="18" t="s">
        <v>13</v>
      </c>
    </row>
    <row r="129" spans="1:8">
      <c r="A129" s="11">
        <v>2896</v>
      </c>
      <c r="B129" s="3" t="s">
        <v>355</v>
      </c>
      <c r="C129" s="3" t="s">
        <v>356</v>
      </c>
      <c r="D129" s="3" t="s">
        <v>357</v>
      </c>
      <c r="E129" s="4"/>
      <c r="F129" s="5"/>
      <c r="G129" s="6" t="str">
        <f>3971.77*1.00000000</f>
        <v>0</v>
      </c>
      <c r="H129" s="18" t="s">
        <v>13</v>
      </c>
    </row>
    <row r="130" spans="1:8">
      <c r="A130" s="11">
        <v>2897</v>
      </c>
      <c r="B130" s="3" t="s">
        <v>358</v>
      </c>
      <c r="C130" s="3" t="s">
        <v>359</v>
      </c>
      <c r="D130" s="3" t="s">
        <v>360</v>
      </c>
      <c r="E130" s="4"/>
      <c r="F130" s="5"/>
      <c r="G130" s="6" t="str">
        <f>4674.14*1.00000000</f>
        <v>0</v>
      </c>
      <c r="H130" s="18" t="s">
        <v>13</v>
      </c>
    </row>
    <row r="131" spans="1:8">
      <c r="A131" s="11">
        <v>2862</v>
      </c>
      <c r="B131" s="3" t="s">
        <v>361</v>
      </c>
      <c r="C131" s="3" t="s">
        <v>362</v>
      </c>
      <c r="D131" s="3" t="s">
        <v>363</v>
      </c>
      <c r="E131" s="4"/>
      <c r="F131" s="5"/>
      <c r="G131" s="6" t="str">
        <f>945.49*1.00000000</f>
        <v>0</v>
      </c>
      <c r="H131" s="18" t="s">
        <v>13</v>
      </c>
    </row>
    <row r="132" spans="1:8">
      <c r="A132" s="11">
        <v>2864</v>
      </c>
      <c r="B132" s="3" t="s">
        <v>364</v>
      </c>
      <c r="C132" s="3" t="s">
        <v>365</v>
      </c>
      <c r="D132" s="3" t="s">
        <v>366</v>
      </c>
      <c r="E132" s="4"/>
      <c r="F132" s="5"/>
      <c r="G132" s="6" t="str">
        <f>945.49*1.00000000</f>
        <v>0</v>
      </c>
      <c r="H132" s="18" t="s">
        <v>13</v>
      </c>
    </row>
    <row r="133" spans="1:8">
      <c r="A133" s="11">
        <v>2863</v>
      </c>
      <c r="B133" s="3" t="s">
        <v>367</v>
      </c>
      <c r="C133" s="3" t="s">
        <v>368</v>
      </c>
      <c r="D133" s="3" t="s">
        <v>369</v>
      </c>
      <c r="E133" s="4"/>
      <c r="F133" s="5"/>
      <c r="G133" s="6" t="str">
        <f>1330.8*1.00000000</f>
        <v>0</v>
      </c>
      <c r="H133" s="18" t="s">
        <v>13</v>
      </c>
    </row>
    <row r="134" spans="1:8">
      <c r="A134" s="11">
        <v>2865</v>
      </c>
      <c r="B134" s="3" t="s">
        <v>370</v>
      </c>
      <c r="C134" s="3" t="s">
        <v>371</v>
      </c>
      <c r="D134" s="3" t="s">
        <v>372</v>
      </c>
      <c r="E134" s="4"/>
      <c r="F134" s="5"/>
      <c r="G134" s="6" t="str">
        <f>688.86*1.00000000</f>
        <v>0</v>
      </c>
      <c r="H134" s="18" t="s">
        <v>13</v>
      </c>
    </row>
    <row r="135" spans="1:8">
      <c r="A135" s="11">
        <v>2871</v>
      </c>
      <c r="B135" s="3" t="s">
        <v>373</v>
      </c>
      <c r="C135" s="3" t="s">
        <v>374</v>
      </c>
      <c r="D135" s="3" t="s">
        <v>375</v>
      </c>
      <c r="E135" s="4"/>
      <c r="F135" s="5"/>
      <c r="G135" s="6" t="str">
        <f>1194.3*1.00000000</f>
        <v>0</v>
      </c>
      <c r="H135" s="18" t="s">
        <v>13</v>
      </c>
    </row>
    <row r="136" spans="1:8">
      <c r="A136" s="11">
        <v>2873</v>
      </c>
      <c r="B136" s="3" t="s">
        <v>376</v>
      </c>
      <c r="C136" s="3" t="s">
        <v>377</v>
      </c>
      <c r="D136" s="3" t="s">
        <v>378</v>
      </c>
      <c r="E136" s="4"/>
      <c r="F136" s="5"/>
      <c r="G136" s="6" t="str">
        <f>1055.68*1.00000000</f>
        <v>0</v>
      </c>
      <c r="H136" s="18" t="s">
        <v>13</v>
      </c>
    </row>
    <row r="137" spans="1:8">
      <c r="A137" s="11">
        <v>2875</v>
      </c>
      <c r="B137" s="3" t="s">
        <v>379</v>
      </c>
      <c r="C137" s="3" t="s">
        <v>380</v>
      </c>
      <c r="D137" s="3" t="s">
        <v>381</v>
      </c>
      <c r="E137" s="4"/>
      <c r="F137" s="5"/>
      <c r="G137" s="6"/>
      <c r="H137" s="18" t="s">
        <v>13</v>
      </c>
    </row>
    <row r="138" spans="1:8">
      <c r="A138" s="11">
        <v>2877</v>
      </c>
      <c r="B138" s="3" t="s">
        <v>382</v>
      </c>
      <c r="C138" s="3" t="s">
        <v>383</v>
      </c>
      <c r="D138" s="3" t="s">
        <v>384</v>
      </c>
      <c r="E138" s="4"/>
      <c r="F138" s="5"/>
      <c r="G138" s="6"/>
      <c r="H138" s="18" t="s">
        <v>13</v>
      </c>
    </row>
    <row r="139" spans="1:8">
      <c r="A139" s="11">
        <v>2872</v>
      </c>
      <c r="B139" s="3" t="s">
        <v>385</v>
      </c>
      <c r="C139" s="3" t="s">
        <v>386</v>
      </c>
      <c r="D139" s="3" t="s">
        <v>387</v>
      </c>
      <c r="E139" s="4"/>
      <c r="F139" s="5"/>
      <c r="G139" s="6" t="str">
        <f>1197.15*1.00000000</f>
        <v>0</v>
      </c>
      <c r="H139" s="18" t="s">
        <v>13</v>
      </c>
    </row>
    <row r="140" spans="1:8">
      <c r="A140" s="11">
        <v>2874</v>
      </c>
      <c r="B140" s="3" t="s">
        <v>388</v>
      </c>
      <c r="C140" s="3" t="s">
        <v>389</v>
      </c>
      <c r="D140" s="3" t="s">
        <v>390</v>
      </c>
      <c r="E140" s="4"/>
      <c r="F140" s="5"/>
      <c r="G140" s="6" t="str">
        <f>1133.88*1.00000000</f>
        <v>0</v>
      </c>
      <c r="H140" s="18" t="s">
        <v>13</v>
      </c>
    </row>
    <row r="141" spans="1:8">
      <c r="A141" s="11">
        <v>2876</v>
      </c>
      <c r="B141" s="3" t="s">
        <v>391</v>
      </c>
      <c r="C141" s="3" t="s">
        <v>392</v>
      </c>
      <c r="D141" s="3" t="s">
        <v>393</v>
      </c>
      <c r="E141" s="4"/>
      <c r="F141" s="5"/>
      <c r="G141" s="6" t="str">
        <f>1035.06*1.00000000</f>
        <v>0</v>
      </c>
      <c r="H141" s="18" t="s">
        <v>13</v>
      </c>
    </row>
    <row r="142" spans="1:8">
      <c r="A142" s="11">
        <v>3170</v>
      </c>
      <c r="B142" s="3" t="s">
        <v>394</v>
      </c>
      <c r="C142" s="3" t="s">
        <v>395</v>
      </c>
      <c r="D142" s="3" t="s">
        <v>396</v>
      </c>
      <c r="E142" s="4"/>
      <c r="F142" s="5"/>
      <c r="G142" s="6" t="str">
        <f>2982.92*1.00000000</f>
        <v>0</v>
      </c>
      <c r="H142" s="18" t="s">
        <v>13</v>
      </c>
    </row>
    <row r="143" spans="1:8">
      <c r="A143" s="11">
        <v>3171</v>
      </c>
      <c r="B143" s="3" t="s">
        <v>397</v>
      </c>
      <c r="C143" s="3" t="s">
        <v>398</v>
      </c>
      <c r="D143" s="3" t="s">
        <v>399</v>
      </c>
      <c r="E143" s="4"/>
      <c r="F143" s="5"/>
      <c r="G143" s="6" t="str">
        <f>3324.15*1.00000000</f>
        <v>0</v>
      </c>
      <c r="H143" s="18" t="s">
        <v>13</v>
      </c>
    </row>
    <row r="144" spans="1:8">
      <c r="A144" s="11">
        <v>3172</v>
      </c>
      <c r="B144" s="3" t="s">
        <v>400</v>
      </c>
      <c r="C144" s="3" t="s">
        <v>401</v>
      </c>
      <c r="D144" s="3" t="s">
        <v>402</v>
      </c>
      <c r="E144" s="4"/>
      <c r="F144" s="5"/>
      <c r="G144" s="6" t="str">
        <f>5190.25*1.00000000</f>
        <v>0</v>
      </c>
      <c r="H144" s="18" t="s">
        <v>13</v>
      </c>
    </row>
    <row r="145" spans="1:8">
      <c r="A145" s="11">
        <v>3176</v>
      </c>
      <c r="B145" s="3" t="s">
        <v>403</v>
      </c>
      <c r="C145" s="3" t="s">
        <v>404</v>
      </c>
      <c r="D145" s="3" t="s">
        <v>402</v>
      </c>
      <c r="E145" s="4"/>
      <c r="F145" s="5"/>
      <c r="G145" s="6" t="str">
        <f>5190.25*1.00000000</f>
        <v>0</v>
      </c>
      <c r="H145" s="18" t="s">
        <v>13</v>
      </c>
    </row>
    <row r="146" spans="1:8">
      <c r="A146" s="11">
        <v>3177</v>
      </c>
      <c r="B146" s="3" t="s">
        <v>405</v>
      </c>
      <c r="C146" s="3" t="s">
        <v>406</v>
      </c>
      <c r="D146" s="3" t="s">
        <v>402</v>
      </c>
      <c r="E146" s="4"/>
      <c r="F146" s="5"/>
      <c r="G146" s="6" t="str">
        <f>5190.25*1.00000000</f>
        <v>0</v>
      </c>
      <c r="H146" s="18" t="s">
        <v>13</v>
      </c>
    </row>
    <row r="147" spans="1:8">
      <c r="A147" s="11">
        <v>3178</v>
      </c>
      <c r="B147" s="3" t="s">
        <v>407</v>
      </c>
      <c r="C147" s="3" t="s">
        <v>408</v>
      </c>
      <c r="D147" s="3" t="s">
        <v>402</v>
      </c>
      <c r="E147" s="4"/>
      <c r="F147" s="5"/>
      <c r="G147" s="6" t="str">
        <f>5190.25*1.00000000</f>
        <v>0</v>
      </c>
      <c r="H147" s="18" t="s">
        <v>13</v>
      </c>
    </row>
    <row r="148" spans="1:8">
      <c r="A148" s="11">
        <v>3179</v>
      </c>
      <c r="B148" s="3" t="s">
        <v>409</v>
      </c>
      <c r="C148" s="3" t="s">
        <v>410</v>
      </c>
      <c r="D148" s="3" t="s">
        <v>411</v>
      </c>
      <c r="E148" s="4"/>
      <c r="F148" s="5"/>
      <c r="G148" s="6" t="str">
        <f>5190.25*1.00000000</f>
        <v>0</v>
      </c>
      <c r="H148" s="18" t="s">
        <v>13</v>
      </c>
    </row>
    <row r="149" spans="1:8">
      <c r="A149" s="11">
        <v>2881</v>
      </c>
      <c r="B149" s="3" t="s">
        <v>412</v>
      </c>
      <c r="C149" s="3" t="s">
        <v>413</v>
      </c>
      <c r="D149" s="3" t="s">
        <v>414</v>
      </c>
      <c r="E149" s="4"/>
      <c r="F149" s="5"/>
      <c r="G149" s="6" t="str">
        <f>549.52*1.00000000</f>
        <v>0</v>
      </c>
      <c r="H149" s="18" t="s">
        <v>13</v>
      </c>
    </row>
    <row r="150" spans="1:8">
      <c r="A150" s="11">
        <v>2882</v>
      </c>
      <c r="B150" s="3" t="s">
        <v>415</v>
      </c>
      <c r="C150" s="3" t="s">
        <v>416</v>
      </c>
      <c r="D150" s="3" t="s">
        <v>417</v>
      </c>
      <c r="E150" s="4"/>
      <c r="F150" s="5"/>
      <c r="G150" s="6" t="str">
        <f>675.35*1.00000000</f>
        <v>0</v>
      </c>
      <c r="H150" s="18" t="s">
        <v>13</v>
      </c>
    </row>
    <row r="151" spans="1:8">
      <c r="A151" s="11">
        <v>2883</v>
      </c>
      <c r="B151" s="3" t="s">
        <v>418</v>
      </c>
      <c r="C151" s="3" t="s">
        <v>419</v>
      </c>
      <c r="D151" s="3" t="s">
        <v>420</v>
      </c>
      <c r="E151" s="4"/>
      <c r="F151" s="5"/>
      <c r="G151" s="6" t="str">
        <f>675.35*1.00000000</f>
        <v>0</v>
      </c>
      <c r="H151" s="18" t="s">
        <v>13</v>
      </c>
    </row>
    <row r="152" spans="1:8">
      <c r="A152" s="12" t="s">
        <v>421</v>
      </c>
      <c r="B152" s="3"/>
      <c r="C152" s="3"/>
      <c r="D152" s="3"/>
      <c r="E152" s="4"/>
      <c r="F152" s="5"/>
      <c r="G152" s="4"/>
      <c r="H152" s="18"/>
    </row>
    <row r="153" spans="1:8">
      <c r="A153" s="11">
        <v>2641</v>
      </c>
      <c r="B153" s="3" t="s">
        <v>422</v>
      </c>
      <c r="C153" s="3" t="s">
        <v>423</v>
      </c>
      <c r="D153" s="3" t="s">
        <v>424</v>
      </c>
      <c r="E153" s="4"/>
      <c r="F153" s="5">
        <v>2</v>
      </c>
      <c r="G153" s="6" t="str">
        <f>336.68*1.00000000</f>
        <v>0</v>
      </c>
      <c r="H153" s="18" t="s">
        <v>13</v>
      </c>
    </row>
    <row r="154" spans="1:8">
      <c r="A154" s="11">
        <v>1375</v>
      </c>
      <c r="B154" s="3" t="s">
        <v>425</v>
      </c>
      <c r="C154" s="3" t="s">
        <v>426</v>
      </c>
      <c r="D154" s="3" t="s">
        <v>427</v>
      </c>
      <c r="E154" s="4"/>
      <c r="F154" s="5">
        <v>2</v>
      </c>
      <c r="G154" s="6" t="str">
        <f>1256.24*1.00000000</f>
        <v>0</v>
      </c>
      <c r="H154" s="18" t="s">
        <v>13</v>
      </c>
    </row>
    <row r="155" spans="1:8">
      <c r="A155" s="11">
        <v>3074</v>
      </c>
      <c r="B155" s="3" t="s">
        <v>428</v>
      </c>
      <c r="C155" s="3" t="s">
        <v>429</v>
      </c>
      <c r="D155" s="3" t="s">
        <v>430</v>
      </c>
      <c r="E155" s="4"/>
      <c r="F155" s="5">
        <v>5</v>
      </c>
      <c r="G155" s="6" t="str">
        <f>389.85*1.00000000</f>
        <v>0</v>
      </c>
      <c r="H155" s="18" t="s">
        <v>13</v>
      </c>
    </row>
    <row r="156" spans="1:8">
      <c r="A156" s="12" t="s">
        <v>431</v>
      </c>
      <c r="B156" s="3"/>
      <c r="C156" s="3"/>
      <c r="D156" s="3"/>
      <c r="E156" s="4"/>
      <c r="F156" s="5"/>
      <c r="G156" s="4"/>
      <c r="H156" s="18"/>
    </row>
    <row r="157" spans="1:8">
      <c r="A157" s="11">
        <v>3032</v>
      </c>
      <c r="B157" s="3" t="s">
        <v>432</v>
      </c>
      <c r="C157" s="3" t="s">
        <v>433</v>
      </c>
      <c r="D157" s="3" t="s">
        <v>434</v>
      </c>
      <c r="E157" s="4"/>
      <c r="F157" s="5"/>
      <c r="G157" s="6" t="str">
        <f>543.82*1.00000000</f>
        <v>0</v>
      </c>
      <c r="H157" s="18" t="s">
        <v>13</v>
      </c>
    </row>
    <row r="158" spans="1:8">
      <c r="A158" s="11">
        <v>3035</v>
      </c>
      <c r="B158" s="3" t="s">
        <v>435</v>
      </c>
      <c r="C158" s="3" t="s">
        <v>436</v>
      </c>
      <c r="D158" s="3" t="s">
        <v>434</v>
      </c>
      <c r="E158" s="4"/>
      <c r="F158" s="5"/>
      <c r="G158" s="6" t="str">
        <f>439.62*1.00000000</f>
        <v>0</v>
      </c>
      <c r="H158" s="18" t="s">
        <v>13</v>
      </c>
    </row>
    <row r="159" spans="1:8">
      <c r="A159" s="11">
        <v>3033</v>
      </c>
      <c r="B159" s="3" t="s">
        <v>437</v>
      </c>
      <c r="C159" s="3" t="s">
        <v>438</v>
      </c>
      <c r="D159" s="3" t="s">
        <v>439</v>
      </c>
      <c r="E159" s="4"/>
      <c r="F159" s="5"/>
      <c r="G159" s="6" t="str">
        <f>562.83*1.00000000</f>
        <v>0</v>
      </c>
      <c r="H159" s="18" t="s">
        <v>13</v>
      </c>
    </row>
    <row r="160" spans="1:8">
      <c r="A160" s="11">
        <v>3036</v>
      </c>
      <c r="B160" s="3" t="s">
        <v>440</v>
      </c>
      <c r="C160" s="3" t="s">
        <v>441</v>
      </c>
      <c r="D160" s="3" t="s">
        <v>439</v>
      </c>
      <c r="E160" s="4"/>
      <c r="F160" s="5"/>
      <c r="G160" s="6" t="str">
        <f>491.34*1.00000000</f>
        <v>0</v>
      </c>
      <c r="H160" s="18" t="s">
        <v>13</v>
      </c>
    </row>
    <row r="161" spans="1:8">
      <c r="A161" s="11">
        <v>3034</v>
      </c>
      <c r="B161" s="3" t="s">
        <v>442</v>
      </c>
      <c r="C161" s="3" t="s">
        <v>443</v>
      </c>
      <c r="D161" s="3" t="s">
        <v>444</v>
      </c>
      <c r="E161" s="4"/>
      <c r="F161" s="5"/>
      <c r="G161" s="6" t="str">
        <f>620.24*1.00000000</f>
        <v>0</v>
      </c>
      <c r="H161" s="18" t="s">
        <v>13</v>
      </c>
    </row>
    <row r="162" spans="1:8">
      <c r="A162" s="11">
        <v>3037</v>
      </c>
      <c r="B162" s="3" t="s">
        <v>445</v>
      </c>
      <c r="C162" s="3" t="s">
        <v>446</v>
      </c>
      <c r="D162" s="3" t="s">
        <v>444</v>
      </c>
      <c r="E162" s="4"/>
      <c r="F162" s="5"/>
      <c r="G162" s="6" t="str">
        <f>646.51*1.00000000</f>
        <v>0</v>
      </c>
      <c r="H162" s="18" t="s">
        <v>13</v>
      </c>
    </row>
    <row r="163" spans="1:8">
      <c r="A163" s="12" t="s">
        <v>447</v>
      </c>
      <c r="B163" s="3"/>
      <c r="C163" s="3"/>
      <c r="D163" s="3"/>
      <c r="E163" s="4"/>
      <c r="F163" s="5"/>
      <c r="G163" s="4"/>
      <c r="H163" s="18"/>
    </row>
    <row r="164" spans="1:8">
      <c r="A164" s="11">
        <v>935</v>
      </c>
      <c r="B164" s="3" t="s">
        <v>448</v>
      </c>
      <c r="C164" s="3" t="s">
        <v>449</v>
      </c>
      <c r="D164" s="3" t="s">
        <v>450</v>
      </c>
      <c r="E164" s="4">
        <v>32</v>
      </c>
      <c r="F164" s="5"/>
      <c r="G164" s="6" t="str">
        <f>246.18*1.00000000</f>
        <v>0</v>
      </c>
      <c r="H164" s="18" t="s">
        <v>13</v>
      </c>
    </row>
    <row r="165" spans="1:8">
      <c r="A165" s="11">
        <v>2608</v>
      </c>
      <c r="B165" s="3" t="s">
        <v>451</v>
      </c>
      <c r="C165" s="3" t="s">
        <v>452</v>
      </c>
      <c r="D165" s="3" t="s">
        <v>453</v>
      </c>
      <c r="E165" s="4"/>
      <c r="F165" s="5">
        <v>2</v>
      </c>
      <c r="G165" s="6" t="str">
        <f>935.35*1.00000000</f>
        <v>0</v>
      </c>
      <c r="H165" s="18" t="s">
        <v>13</v>
      </c>
    </row>
    <row r="166" spans="1:8">
      <c r="A166" s="11">
        <v>2934</v>
      </c>
      <c r="B166" s="3" t="s">
        <v>454</v>
      </c>
      <c r="C166" s="3" t="s">
        <v>455</v>
      </c>
      <c r="D166" s="3" t="s">
        <v>456</v>
      </c>
      <c r="E166" s="4"/>
      <c r="F166" s="5">
        <v>2</v>
      </c>
      <c r="G166" s="6" t="str">
        <f>937.71*1.00000000</f>
        <v>0</v>
      </c>
      <c r="H166" s="18" t="s">
        <v>13</v>
      </c>
    </row>
    <row r="167" spans="1:8">
      <c r="A167" s="11">
        <v>2935</v>
      </c>
      <c r="B167" s="3" t="s">
        <v>457</v>
      </c>
      <c r="C167" s="3" t="s">
        <v>458</v>
      </c>
      <c r="D167" s="3" t="s">
        <v>459</v>
      </c>
      <c r="E167" s="4"/>
      <c r="F167" s="5">
        <v>2</v>
      </c>
      <c r="G167" s="6" t="str">
        <f>1108.61*1.00000000</f>
        <v>0</v>
      </c>
      <c r="H167" s="18" t="s">
        <v>13</v>
      </c>
    </row>
    <row r="168" spans="1:8">
      <c r="A168" s="11">
        <v>2537</v>
      </c>
      <c r="B168" s="3" t="s">
        <v>460</v>
      </c>
      <c r="C168" s="3" t="s">
        <v>461</v>
      </c>
      <c r="D168" s="3" t="s">
        <v>462</v>
      </c>
      <c r="E168" s="4"/>
      <c r="F168" s="5">
        <v>5</v>
      </c>
      <c r="G168" s="6" t="str">
        <f>1590.82*1.00000000</f>
        <v>0</v>
      </c>
      <c r="H168" s="18" t="s">
        <v>13</v>
      </c>
    </row>
    <row r="169" spans="1:8">
      <c r="A169" s="11">
        <v>485</v>
      </c>
      <c r="B169" s="3" t="s">
        <v>463</v>
      </c>
      <c r="C169" s="3" t="s">
        <v>464</v>
      </c>
      <c r="D169" s="3" t="s">
        <v>465</v>
      </c>
      <c r="E169" s="4"/>
      <c r="F169" s="5"/>
      <c r="G169" s="6"/>
      <c r="H169" s="18" t="s">
        <v>13</v>
      </c>
    </row>
    <row r="170" spans="1:8">
      <c r="A170" s="11">
        <v>486</v>
      </c>
      <c r="B170" s="3" t="s">
        <v>466</v>
      </c>
      <c r="C170" s="3" t="s">
        <v>467</v>
      </c>
      <c r="D170" s="3" t="s">
        <v>468</v>
      </c>
      <c r="E170" s="4">
        <v>1</v>
      </c>
      <c r="F170" s="5"/>
      <c r="G170" s="6"/>
      <c r="H170" s="18" t="s">
        <v>13</v>
      </c>
    </row>
    <row r="171" spans="1:8">
      <c r="A171" s="12" t="s">
        <v>469</v>
      </c>
      <c r="B171" s="3"/>
      <c r="C171" s="3"/>
      <c r="D171" s="3"/>
      <c r="E171" s="4"/>
      <c r="F171" s="5"/>
      <c r="G171" s="4"/>
      <c r="H171" s="18"/>
    </row>
    <row r="172" spans="1:8">
      <c r="A172" s="11">
        <v>1125</v>
      </c>
      <c r="B172" s="3" t="s">
        <v>470</v>
      </c>
      <c r="C172" s="3" t="s">
        <v>471</v>
      </c>
      <c r="D172" s="3" t="s">
        <v>472</v>
      </c>
      <c r="E172" s="4"/>
      <c r="F172" s="5"/>
      <c r="G172" s="6"/>
      <c r="H172" s="18" t="s">
        <v>13</v>
      </c>
    </row>
    <row r="173" spans="1:8">
      <c r="A173" s="12" t="s">
        <v>473</v>
      </c>
      <c r="B173" s="3"/>
      <c r="C173" s="3"/>
      <c r="D173" s="3"/>
      <c r="E173" s="4"/>
      <c r="F173" s="5"/>
      <c r="G173" s="4"/>
      <c r="H173" s="18"/>
    </row>
    <row r="174" spans="1:8">
      <c r="A174" s="11">
        <v>2704</v>
      </c>
      <c r="B174" s="3" t="s">
        <v>474</v>
      </c>
      <c r="C174" s="3" t="s">
        <v>475</v>
      </c>
      <c r="D174" s="3" t="s">
        <v>476</v>
      </c>
      <c r="E174" s="4">
        <v>49</v>
      </c>
      <c r="F174" s="5"/>
      <c r="G174" s="6" t="str">
        <f>485.1*1.00000000</f>
        <v>0</v>
      </c>
      <c r="H174" s="18" t="s">
        <v>13</v>
      </c>
    </row>
    <row r="175" spans="1:8">
      <c r="A175" s="12" t="s">
        <v>477</v>
      </c>
      <c r="B175" s="3"/>
      <c r="C175" s="3"/>
      <c r="D175" s="3"/>
      <c r="E175" s="4"/>
      <c r="F175" s="5"/>
      <c r="G175" s="4"/>
      <c r="H175" s="18"/>
    </row>
    <row r="176" spans="1:8">
      <c r="A176" s="11">
        <v>2429</v>
      </c>
      <c r="B176" s="3" t="s">
        <v>478</v>
      </c>
      <c r="C176" s="3" t="s">
        <v>479</v>
      </c>
      <c r="D176" s="3" t="s">
        <v>480</v>
      </c>
      <c r="E176" s="4"/>
      <c r="F176" s="5"/>
      <c r="G176" s="6" t="str">
        <f>535.26*1.00000000</f>
        <v>0</v>
      </c>
      <c r="H176" s="18" t="s">
        <v>13</v>
      </c>
    </row>
    <row r="177" spans="1:8">
      <c r="A177" s="11">
        <v>2430</v>
      </c>
      <c r="B177" s="3" t="s">
        <v>481</v>
      </c>
      <c r="C177" s="3" t="s">
        <v>482</v>
      </c>
      <c r="D177" s="3" t="s">
        <v>483</v>
      </c>
      <c r="E177" s="4">
        <v>1</v>
      </c>
      <c r="F177" s="5"/>
      <c r="G177" s="6" t="str">
        <f>396*1.00000000</f>
        <v>0</v>
      </c>
      <c r="H177" s="18" t="s">
        <v>13</v>
      </c>
    </row>
    <row r="178" spans="1:8">
      <c r="A178" s="11">
        <v>2424</v>
      </c>
      <c r="B178" s="3" t="s">
        <v>484</v>
      </c>
      <c r="C178" s="3" t="s">
        <v>485</v>
      </c>
      <c r="D178" s="3" t="s">
        <v>486</v>
      </c>
      <c r="E178" s="4"/>
      <c r="F178" s="5"/>
      <c r="G178" s="6" t="str">
        <f>543.1799999999999*1.00000000</f>
        <v>0</v>
      </c>
      <c r="H178" s="18" t="s">
        <v>13</v>
      </c>
    </row>
    <row r="179" spans="1:8">
      <c r="A179" s="11">
        <v>2426</v>
      </c>
      <c r="B179" s="3" t="s">
        <v>487</v>
      </c>
      <c r="C179" s="3" t="s">
        <v>488</v>
      </c>
      <c r="D179" s="3" t="s">
        <v>489</v>
      </c>
      <c r="E179" s="4">
        <v>1372</v>
      </c>
      <c r="F179" s="5"/>
      <c r="G179" s="6" t="str">
        <f>439.56*1.00000000</f>
        <v>0</v>
      </c>
      <c r="H179" s="18" t="s">
        <v>13</v>
      </c>
    </row>
    <row r="180" spans="1:8">
      <c r="A180" s="11">
        <v>2425</v>
      </c>
      <c r="B180" s="3" t="s">
        <v>490</v>
      </c>
      <c r="C180" s="3" t="s">
        <v>491</v>
      </c>
      <c r="D180" s="3" t="s">
        <v>492</v>
      </c>
      <c r="E180" s="4"/>
      <c r="F180" s="5"/>
      <c r="G180" s="6" t="str">
        <f>659.34*1.00000000</f>
        <v>0</v>
      </c>
      <c r="H180" s="18" t="s">
        <v>13</v>
      </c>
    </row>
    <row r="181" spans="1:8">
      <c r="A181" s="11">
        <v>2423</v>
      </c>
      <c r="B181" s="3" t="s">
        <v>493</v>
      </c>
      <c r="C181" s="3" t="s">
        <v>494</v>
      </c>
      <c r="D181" s="3" t="s">
        <v>495</v>
      </c>
      <c r="E181" s="4">
        <v>51</v>
      </c>
      <c r="F181" s="5"/>
      <c r="G181" s="6" t="str">
        <f>508.2*1.00000000</f>
        <v>0</v>
      </c>
      <c r="H181" s="18" t="s">
        <v>13</v>
      </c>
    </row>
    <row r="182" spans="1:8">
      <c r="A182" s="11">
        <v>2400</v>
      </c>
      <c r="B182" s="3" t="s">
        <v>496</v>
      </c>
      <c r="C182" s="3" t="s">
        <v>497</v>
      </c>
      <c r="D182" s="3" t="s">
        <v>498</v>
      </c>
      <c r="E182" s="4"/>
      <c r="F182" s="5"/>
      <c r="G182" s="6" t="str">
        <f>834.9*1.00000000</f>
        <v>0</v>
      </c>
      <c r="H182" s="18" t="s">
        <v>13</v>
      </c>
    </row>
    <row r="183" spans="1:8">
      <c r="A183" s="11">
        <v>2427</v>
      </c>
      <c r="B183" s="3" t="s">
        <v>499</v>
      </c>
      <c r="C183" s="3" t="s">
        <v>500</v>
      </c>
      <c r="D183" s="3" t="s">
        <v>501</v>
      </c>
      <c r="E183" s="4"/>
      <c r="F183" s="5"/>
      <c r="G183" s="6" t="str">
        <f>757.02*1.00000000</f>
        <v>0</v>
      </c>
      <c r="H183" s="18" t="s">
        <v>13</v>
      </c>
    </row>
    <row r="184" spans="1:8">
      <c r="A184" s="11">
        <v>1405</v>
      </c>
      <c r="B184" s="3" t="s">
        <v>502</v>
      </c>
      <c r="C184" s="3" t="s">
        <v>503</v>
      </c>
      <c r="D184" s="3" t="s">
        <v>504</v>
      </c>
      <c r="E184" s="4"/>
      <c r="F184" s="5"/>
      <c r="G184" s="6" t="str">
        <f>1136.52*1.00000000</f>
        <v>0</v>
      </c>
      <c r="H184" s="18" t="s">
        <v>13</v>
      </c>
    </row>
    <row r="185" spans="1:8">
      <c r="A185" s="11">
        <v>2428</v>
      </c>
      <c r="B185" s="3" t="s">
        <v>505</v>
      </c>
      <c r="C185" s="3" t="s">
        <v>506</v>
      </c>
      <c r="D185" s="3" t="s">
        <v>507</v>
      </c>
      <c r="E185" s="4"/>
      <c r="F185" s="5"/>
      <c r="G185" s="6" t="str">
        <f>966.24*1.00000000</f>
        <v>0</v>
      </c>
      <c r="H185" s="18" t="s">
        <v>13</v>
      </c>
    </row>
    <row r="186" spans="1:8">
      <c r="A186" s="11">
        <v>2501</v>
      </c>
      <c r="B186" s="3" t="s">
        <v>508</v>
      </c>
      <c r="C186" s="3" t="s">
        <v>509</v>
      </c>
      <c r="D186" s="3" t="s">
        <v>510</v>
      </c>
      <c r="E186" s="4"/>
      <c r="F186" s="5"/>
      <c r="G186" s="6"/>
      <c r="H186" s="18" t="s">
        <v>13</v>
      </c>
    </row>
    <row r="187" spans="1:8">
      <c r="A187" s="11">
        <v>2502</v>
      </c>
      <c r="B187" s="3" t="s">
        <v>511</v>
      </c>
      <c r="C187" s="3" t="s">
        <v>512</v>
      </c>
      <c r="D187" s="3" t="s">
        <v>510</v>
      </c>
      <c r="E187" s="4"/>
      <c r="F187" s="5"/>
      <c r="G187" s="6"/>
      <c r="H187" s="18" t="s">
        <v>13</v>
      </c>
    </row>
    <row r="188" spans="1:8">
      <c r="A188" s="11">
        <v>2503</v>
      </c>
      <c r="B188" s="3" t="s">
        <v>513</v>
      </c>
      <c r="C188" s="3" t="s">
        <v>514</v>
      </c>
      <c r="D188" s="3" t="s">
        <v>510</v>
      </c>
      <c r="E188" s="4"/>
      <c r="F188" s="5"/>
      <c r="G188" s="6"/>
      <c r="H188" s="18" t="s">
        <v>13</v>
      </c>
    </row>
    <row r="189" spans="1:8">
      <c r="A189" s="12" t="s">
        <v>515</v>
      </c>
      <c r="B189" s="3"/>
      <c r="C189" s="3"/>
      <c r="D189" s="3"/>
      <c r="E189" s="4"/>
      <c r="F189" s="5"/>
      <c r="G189" s="4"/>
      <c r="H189" s="18"/>
    </row>
    <row r="190" spans="1:8">
      <c r="A190" s="11">
        <v>2899</v>
      </c>
      <c r="B190" s="3" t="s">
        <v>516</v>
      </c>
      <c r="C190" s="3" t="s">
        <v>517</v>
      </c>
      <c r="D190" s="3" t="s">
        <v>518</v>
      </c>
      <c r="E190" s="4"/>
      <c r="F190" s="5"/>
      <c r="G190" s="6" t="str">
        <f>1975.58*1.00000000</f>
        <v>0</v>
      </c>
      <c r="H190" s="18" t="s">
        <v>13</v>
      </c>
    </row>
    <row r="191" spans="1:8">
      <c r="A191" s="11">
        <v>2898</v>
      </c>
      <c r="B191" s="3" t="s">
        <v>519</v>
      </c>
      <c r="C191" s="3" t="s">
        <v>520</v>
      </c>
      <c r="D191" s="3" t="s">
        <v>521</v>
      </c>
      <c r="E191" s="4"/>
      <c r="F191" s="5"/>
      <c r="G191" s="6" t="str">
        <f>1975.58*1.00000000</f>
        <v>0</v>
      </c>
      <c r="H191" s="18" t="s">
        <v>13</v>
      </c>
    </row>
    <row r="192" spans="1:8">
      <c r="A192" s="11">
        <v>2901</v>
      </c>
      <c r="B192" s="3" t="s">
        <v>522</v>
      </c>
      <c r="C192" s="3" t="s">
        <v>523</v>
      </c>
      <c r="D192" s="3" t="s">
        <v>524</v>
      </c>
      <c r="E192" s="4"/>
      <c r="F192" s="5"/>
      <c r="G192" s="6" t="str">
        <f>1975.58*1.00000000</f>
        <v>0</v>
      </c>
      <c r="H192" s="18" t="s">
        <v>13</v>
      </c>
    </row>
    <row r="193" spans="1:8">
      <c r="A193" s="11">
        <v>2900</v>
      </c>
      <c r="B193" s="3" t="s">
        <v>525</v>
      </c>
      <c r="C193" s="3" t="s">
        <v>526</v>
      </c>
      <c r="D193" s="3" t="s">
        <v>527</v>
      </c>
      <c r="E193" s="4"/>
      <c r="F193" s="5"/>
      <c r="G193" s="6" t="str">
        <f>1975.58*1.00000000</f>
        <v>0</v>
      </c>
      <c r="H193" s="18" t="s">
        <v>13</v>
      </c>
    </row>
    <row r="194" spans="1:8">
      <c r="A194" s="11">
        <v>2902</v>
      </c>
      <c r="B194" s="3" t="s">
        <v>528</v>
      </c>
      <c r="C194" s="3" t="s">
        <v>529</v>
      </c>
      <c r="D194" s="3" t="s">
        <v>530</v>
      </c>
      <c r="E194" s="4"/>
      <c r="F194" s="5"/>
      <c r="G194" s="6" t="str">
        <f>2666.57*1.00000000</f>
        <v>0</v>
      </c>
      <c r="H194" s="18" t="s">
        <v>13</v>
      </c>
    </row>
    <row r="195" spans="1:8">
      <c r="A195" s="11">
        <v>2904</v>
      </c>
      <c r="B195" s="3" t="s">
        <v>531</v>
      </c>
      <c r="C195" s="3" t="s">
        <v>532</v>
      </c>
      <c r="D195" s="3" t="s">
        <v>533</v>
      </c>
      <c r="E195" s="4"/>
      <c r="F195" s="5"/>
      <c r="G195" s="6" t="str">
        <f>2879.84*1.00000000</f>
        <v>0</v>
      </c>
      <c r="H195" s="18" t="s">
        <v>13</v>
      </c>
    </row>
    <row r="196" spans="1:8">
      <c r="A196" s="11">
        <v>2903</v>
      </c>
      <c r="B196" s="3" t="s">
        <v>534</v>
      </c>
      <c r="C196" s="3" t="s">
        <v>535</v>
      </c>
      <c r="D196" s="3" t="s">
        <v>536</v>
      </c>
      <c r="E196" s="4"/>
      <c r="F196" s="5"/>
      <c r="G196" s="6" t="str">
        <f>2666.57*1.00000000</f>
        <v>0</v>
      </c>
      <c r="H196" s="18" t="s">
        <v>13</v>
      </c>
    </row>
    <row r="197" spans="1:8">
      <c r="A197" s="11">
        <v>2906</v>
      </c>
      <c r="B197" s="3" t="s">
        <v>537</v>
      </c>
      <c r="C197" s="3" t="s">
        <v>538</v>
      </c>
      <c r="D197" s="3" t="s">
        <v>539</v>
      </c>
      <c r="E197" s="4"/>
      <c r="F197" s="5"/>
      <c r="G197" s="6" t="str">
        <f>2879.84*1.00000000</f>
        <v>0</v>
      </c>
      <c r="H197" s="18" t="s">
        <v>13</v>
      </c>
    </row>
    <row r="198" spans="1:8">
      <c r="A198" s="12" t="s">
        <v>540</v>
      </c>
      <c r="B198" s="3"/>
      <c r="C198" s="3"/>
      <c r="D198" s="3"/>
      <c r="E198" s="4"/>
      <c r="F198" s="5"/>
      <c r="G198" s="4"/>
      <c r="H198" s="18"/>
    </row>
    <row r="199" spans="1:8">
      <c r="A199" s="11">
        <v>2684</v>
      </c>
      <c r="B199" s="3" t="s">
        <v>541</v>
      </c>
      <c r="C199" s="3" t="s">
        <v>542</v>
      </c>
      <c r="D199" s="3" t="s">
        <v>543</v>
      </c>
      <c r="E199" s="4">
        <v>20</v>
      </c>
      <c r="F199" s="5"/>
      <c r="G199" s="6" t="str">
        <f>157.08*1.00000000</f>
        <v>0</v>
      </c>
      <c r="H199" s="18" t="s">
        <v>13</v>
      </c>
    </row>
    <row r="200" spans="1:8">
      <c r="A200" s="11">
        <v>2574</v>
      </c>
      <c r="B200" s="3" t="s">
        <v>544</v>
      </c>
      <c r="C200" s="3" t="s">
        <v>545</v>
      </c>
      <c r="D200" s="3" t="s">
        <v>546</v>
      </c>
      <c r="E200" s="4">
        <v>71</v>
      </c>
      <c r="F200" s="5"/>
      <c r="G200" s="6" t="str">
        <f>148.5*1.00000000</f>
        <v>0</v>
      </c>
      <c r="H200" s="18" t="s">
        <v>13</v>
      </c>
    </row>
    <row r="201" spans="1:8">
      <c r="A201" s="11">
        <v>464</v>
      </c>
      <c r="B201" s="3" t="s">
        <v>547</v>
      </c>
      <c r="C201" s="3" t="s">
        <v>548</v>
      </c>
      <c r="D201" s="3" t="s">
        <v>549</v>
      </c>
      <c r="E201" s="4"/>
      <c r="F201" s="5"/>
      <c r="G201" s="6"/>
      <c r="H201" s="18" t="s">
        <v>13</v>
      </c>
    </row>
    <row r="202" spans="1:8">
      <c r="A202" s="11">
        <v>463</v>
      </c>
      <c r="B202" s="3" t="s">
        <v>550</v>
      </c>
      <c r="C202" s="3" t="s">
        <v>551</v>
      </c>
      <c r="D202" s="3" t="s">
        <v>552</v>
      </c>
      <c r="E202" s="4">
        <v>520</v>
      </c>
      <c r="F202" s="5"/>
      <c r="G202" s="6" t="str">
        <f>247.5*1.00000000</f>
        <v>0</v>
      </c>
      <c r="H202" s="18" t="s">
        <v>13</v>
      </c>
    </row>
    <row r="203" spans="1:8">
      <c r="A203" s="11">
        <v>541</v>
      </c>
      <c r="B203" s="3" t="s">
        <v>553</v>
      </c>
      <c r="C203" s="3" t="s">
        <v>554</v>
      </c>
      <c r="D203" s="3" t="s">
        <v>555</v>
      </c>
      <c r="E203" s="4"/>
      <c r="F203" s="5"/>
      <c r="G203" s="6"/>
      <c r="H203" s="18" t="s">
        <v>13</v>
      </c>
    </row>
    <row r="204" spans="1:8">
      <c r="A204" s="11">
        <v>540</v>
      </c>
      <c r="B204" s="3" t="s">
        <v>556</v>
      </c>
      <c r="C204" s="3" t="s">
        <v>557</v>
      </c>
      <c r="D204" s="3" t="s">
        <v>558</v>
      </c>
      <c r="E204" s="4"/>
      <c r="F204" s="5"/>
      <c r="G204" s="6" t="str">
        <f>260.7*1.00000000</f>
        <v>0</v>
      </c>
      <c r="H204" s="18" t="s">
        <v>13</v>
      </c>
    </row>
    <row r="205" spans="1:8">
      <c r="A205" s="11">
        <v>466</v>
      </c>
      <c r="B205" s="3" t="s">
        <v>559</v>
      </c>
      <c r="C205" s="3" t="s">
        <v>560</v>
      </c>
      <c r="D205" s="3" t="s">
        <v>561</v>
      </c>
      <c r="E205" s="4">
        <v>49</v>
      </c>
      <c r="F205" s="5">
        <v>2</v>
      </c>
      <c r="G205" s="6" t="str">
        <f>337.26*1.00000000</f>
        <v>0</v>
      </c>
      <c r="H205" s="18" t="s">
        <v>13</v>
      </c>
    </row>
    <row r="206" spans="1:8">
      <c r="A206" s="11">
        <v>3009</v>
      </c>
      <c r="B206" s="3" t="s">
        <v>562</v>
      </c>
      <c r="C206" s="3" t="s">
        <v>563</v>
      </c>
      <c r="D206" s="3" t="s">
        <v>564</v>
      </c>
      <c r="E206" s="4">
        <v>100</v>
      </c>
      <c r="F206" s="5"/>
      <c r="G206" s="6" t="str">
        <f>353.76*1.00000000</f>
        <v>0</v>
      </c>
      <c r="H206" s="18" t="s">
        <v>13</v>
      </c>
    </row>
    <row r="207" spans="1:8">
      <c r="A207" s="11">
        <v>465</v>
      </c>
      <c r="B207" s="3" t="s">
        <v>565</v>
      </c>
      <c r="C207" s="3" t="s">
        <v>566</v>
      </c>
      <c r="D207" s="3" t="s">
        <v>567</v>
      </c>
      <c r="E207" s="4">
        <v>27</v>
      </c>
      <c r="F207" s="5"/>
      <c r="G207" s="6" t="str">
        <f>304.92*1.00000000</f>
        <v>0</v>
      </c>
      <c r="H207" s="18" t="s">
        <v>13</v>
      </c>
    </row>
    <row r="208" spans="1:8">
      <c r="A208" s="11">
        <v>2592</v>
      </c>
      <c r="B208" s="3" t="s">
        <v>568</v>
      </c>
      <c r="C208" s="3" t="s">
        <v>569</v>
      </c>
      <c r="D208" s="3" t="s">
        <v>570</v>
      </c>
      <c r="E208" s="4">
        <v>51</v>
      </c>
      <c r="F208" s="5"/>
      <c r="G208" s="6" t="str">
        <f>473.22*1.00000000</f>
        <v>0</v>
      </c>
      <c r="H208" s="18" t="s">
        <v>13</v>
      </c>
    </row>
    <row r="209" spans="1:8">
      <c r="A209" s="11">
        <v>2946</v>
      </c>
      <c r="B209" s="3" t="s">
        <v>571</v>
      </c>
      <c r="C209" s="3" t="s">
        <v>572</v>
      </c>
      <c r="D209" s="3" t="s">
        <v>573</v>
      </c>
      <c r="E209" s="4">
        <v>90</v>
      </c>
      <c r="F209" s="5"/>
      <c r="G209" s="6" t="str">
        <f>353.76*1.00000000</f>
        <v>0</v>
      </c>
      <c r="H209" s="18" t="s">
        <v>13</v>
      </c>
    </row>
    <row r="210" spans="1:8">
      <c r="A210" s="11">
        <v>481</v>
      </c>
      <c r="B210" s="3" t="s">
        <v>574</v>
      </c>
      <c r="C210" s="3" t="s">
        <v>575</v>
      </c>
      <c r="D210" s="3" t="s">
        <v>576</v>
      </c>
      <c r="E210" s="4">
        <v>50</v>
      </c>
      <c r="F210" s="5"/>
      <c r="G210" s="6" t="str">
        <f>435.6*1.00000000</f>
        <v>0</v>
      </c>
      <c r="H210" s="18" t="s">
        <v>13</v>
      </c>
    </row>
    <row r="211" spans="1:8">
      <c r="A211" s="11">
        <v>484</v>
      </c>
      <c r="B211" s="3" t="s">
        <v>577</v>
      </c>
      <c r="C211" s="3" t="s">
        <v>578</v>
      </c>
      <c r="D211" s="3" t="s">
        <v>579</v>
      </c>
      <c r="E211" s="4">
        <v>280</v>
      </c>
      <c r="F211" s="5"/>
      <c r="G211" s="6" t="str">
        <f>407.22*1.00000000</f>
        <v>0</v>
      </c>
      <c r="H211" s="18" t="s">
        <v>13</v>
      </c>
    </row>
    <row r="212" spans="1:8">
      <c r="A212" s="11">
        <v>483</v>
      </c>
      <c r="B212" s="3" t="s">
        <v>580</v>
      </c>
      <c r="C212" s="3" t="s">
        <v>581</v>
      </c>
      <c r="D212" s="3" t="s">
        <v>582</v>
      </c>
      <c r="E212" s="4"/>
      <c r="F212" s="5"/>
      <c r="G212" s="6"/>
      <c r="H212" s="18" t="s">
        <v>13</v>
      </c>
    </row>
    <row r="213" spans="1:8">
      <c r="A213" s="11">
        <v>482</v>
      </c>
      <c r="B213" s="3" t="s">
        <v>583</v>
      </c>
      <c r="C213" s="3" t="s">
        <v>584</v>
      </c>
      <c r="D213" s="3" t="s">
        <v>585</v>
      </c>
      <c r="E213" s="4">
        <v>27</v>
      </c>
      <c r="F213" s="5"/>
      <c r="G213" s="6" t="str">
        <f>483.12*1.00000000</f>
        <v>0</v>
      </c>
      <c r="H213" s="18" t="s">
        <v>13</v>
      </c>
    </row>
    <row r="214" spans="1:8">
      <c r="A214" s="11">
        <v>555</v>
      </c>
      <c r="B214" s="3" t="s">
        <v>586</v>
      </c>
      <c r="C214" s="3" t="s">
        <v>587</v>
      </c>
      <c r="D214" s="3" t="s">
        <v>588</v>
      </c>
      <c r="E214" s="4">
        <v>1</v>
      </c>
      <c r="F214" s="5"/>
      <c r="G214" s="6" t="str">
        <f>939.1799999999999*1.00000000</f>
        <v>0</v>
      </c>
      <c r="H214" s="18" t="s">
        <v>13</v>
      </c>
    </row>
    <row r="215" spans="1:8">
      <c r="A215" s="11">
        <v>1114</v>
      </c>
      <c r="B215" s="3" t="s">
        <v>589</v>
      </c>
      <c r="C215" s="3" t="s">
        <v>590</v>
      </c>
      <c r="D215" s="3" t="s">
        <v>591</v>
      </c>
      <c r="E215" s="4">
        <v>28</v>
      </c>
      <c r="F215" s="5"/>
      <c r="G215" s="6" t="str">
        <f>1112.1*1.00000000</f>
        <v>0</v>
      </c>
      <c r="H215" s="18" t="s">
        <v>13</v>
      </c>
    </row>
    <row r="216" spans="1:8">
      <c r="A216" s="11">
        <v>1115</v>
      </c>
      <c r="B216" s="3" t="s">
        <v>592</v>
      </c>
      <c r="C216" s="3" t="s">
        <v>593</v>
      </c>
      <c r="D216" s="3" t="s">
        <v>594</v>
      </c>
      <c r="E216" s="4">
        <v>194</v>
      </c>
      <c r="F216" s="5"/>
      <c r="G216" s="6" t="str">
        <f>1083.06*1.00000000</f>
        <v>0</v>
      </c>
      <c r="H216" s="18" t="s">
        <v>13</v>
      </c>
    </row>
    <row r="217" spans="1:8">
      <c r="A217" s="11">
        <v>1116</v>
      </c>
      <c r="B217" s="3" t="s">
        <v>595</v>
      </c>
      <c r="C217" s="3" t="s">
        <v>596</v>
      </c>
      <c r="D217" s="3" t="s">
        <v>597</v>
      </c>
      <c r="E217" s="4">
        <v>15</v>
      </c>
      <c r="F217" s="5"/>
      <c r="G217" s="6" t="str">
        <f>1602.48*1.00000000</f>
        <v>0</v>
      </c>
      <c r="H217" s="18" t="s">
        <v>13</v>
      </c>
    </row>
    <row r="218" spans="1:8">
      <c r="A218" s="11">
        <v>1117</v>
      </c>
      <c r="B218" s="3" t="s">
        <v>598</v>
      </c>
      <c r="C218" s="3" t="s">
        <v>599</v>
      </c>
      <c r="D218" s="3" t="s">
        <v>600</v>
      </c>
      <c r="E218" s="4">
        <v>35</v>
      </c>
      <c r="F218" s="5"/>
      <c r="G218" s="6" t="str">
        <f>1635.48*1.00000000</f>
        <v>0</v>
      </c>
      <c r="H218" s="18" t="s">
        <v>13</v>
      </c>
    </row>
    <row r="219" spans="1:8">
      <c r="A219" s="12" t="s">
        <v>601</v>
      </c>
      <c r="B219" s="3"/>
      <c r="C219" s="3"/>
      <c r="D219" s="3"/>
      <c r="E219" s="4"/>
      <c r="F219" s="5"/>
      <c r="G219" s="4"/>
      <c r="H219" s="18"/>
    </row>
    <row r="220" spans="1:8">
      <c r="A220" s="11">
        <v>551</v>
      </c>
      <c r="B220" s="3" t="s">
        <v>602</v>
      </c>
      <c r="C220" s="3" t="s">
        <v>603</v>
      </c>
      <c r="D220" s="3" t="s">
        <v>604</v>
      </c>
      <c r="E220" s="4"/>
      <c r="F220" s="5"/>
      <c r="G220" s="6"/>
      <c r="H220" s="18" t="s">
        <v>13</v>
      </c>
    </row>
    <row r="221" spans="1:8">
      <c r="A221" s="11">
        <v>584</v>
      </c>
      <c r="B221" s="3" t="s">
        <v>605</v>
      </c>
      <c r="C221" s="3" t="s">
        <v>606</v>
      </c>
      <c r="D221" s="3" t="s">
        <v>607</v>
      </c>
      <c r="E221" s="4"/>
      <c r="F221" s="5"/>
      <c r="G221" s="6"/>
      <c r="H221" s="18" t="s">
        <v>13</v>
      </c>
    </row>
    <row r="222" spans="1:8">
      <c r="A222" s="11">
        <v>597</v>
      </c>
      <c r="B222" s="3" t="s">
        <v>608</v>
      </c>
      <c r="C222" s="3" t="s">
        <v>609</v>
      </c>
      <c r="D222" s="3" t="s">
        <v>610</v>
      </c>
      <c r="E222" s="4">
        <v>271</v>
      </c>
      <c r="F222" s="5"/>
      <c r="G222" s="6" t="str">
        <f>240.9*1.00000000</f>
        <v>0</v>
      </c>
      <c r="H222" s="18" t="s">
        <v>13</v>
      </c>
    </row>
    <row r="223" spans="1:8">
      <c r="A223" s="11">
        <v>580</v>
      </c>
      <c r="B223" s="3" t="s">
        <v>611</v>
      </c>
      <c r="C223" s="3" t="s">
        <v>612</v>
      </c>
      <c r="D223" s="3" t="s">
        <v>613</v>
      </c>
      <c r="E223" s="4"/>
      <c r="F223" s="5"/>
      <c r="G223" s="6"/>
      <c r="H223" s="18" t="s">
        <v>13</v>
      </c>
    </row>
    <row r="224" spans="1:8">
      <c r="A224" s="11">
        <v>605</v>
      </c>
      <c r="B224" s="3" t="s">
        <v>614</v>
      </c>
      <c r="C224" s="3" t="s">
        <v>615</v>
      </c>
      <c r="D224" s="3" t="s">
        <v>616</v>
      </c>
      <c r="E224" s="4"/>
      <c r="F224" s="5"/>
      <c r="G224" s="6"/>
      <c r="H224" s="18" t="s">
        <v>13</v>
      </c>
    </row>
    <row r="225" spans="1:8">
      <c r="A225" s="11">
        <v>589</v>
      </c>
      <c r="B225" s="3" t="s">
        <v>617</v>
      </c>
      <c r="C225" s="3" t="s">
        <v>618</v>
      </c>
      <c r="D225" s="3" t="s">
        <v>619</v>
      </c>
      <c r="E225" s="4">
        <v>789</v>
      </c>
      <c r="F225" s="5"/>
      <c r="G225" s="6" t="str">
        <f>320.1*1.00000000</f>
        <v>0</v>
      </c>
      <c r="H225" s="18" t="s">
        <v>13</v>
      </c>
    </row>
    <row r="226" spans="1:8">
      <c r="A226" s="11">
        <v>649</v>
      </c>
      <c r="B226" s="3" t="s">
        <v>620</v>
      </c>
      <c r="C226" s="3" t="s">
        <v>621</v>
      </c>
      <c r="D226" s="3" t="s">
        <v>622</v>
      </c>
      <c r="E226" s="4"/>
      <c r="F226" s="5"/>
      <c r="G226" s="6"/>
      <c r="H226" s="18" t="s">
        <v>13</v>
      </c>
    </row>
    <row r="227" spans="1:8">
      <c r="A227" s="11">
        <v>644</v>
      </c>
      <c r="B227" s="3" t="s">
        <v>623</v>
      </c>
      <c r="C227" s="3" t="s">
        <v>624</v>
      </c>
      <c r="D227" s="3" t="s">
        <v>625</v>
      </c>
      <c r="E227" s="4"/>
      <c r="F227" s="5"/>
      <c r="G227" s="6"/>
      <c r="H227" s="18" t="s">
        <v>13</v>
      </c>
    </row>
    <row r="228" spans="1:8">
      <c r="A228" s="11">
        <v>641</v>
      </c>
      <c r="B228" s="3" t="s">
        <v>626</v>
      </c>
      <c r="C228" s="3" t="s">
        <v>627</v>
      </c>
      <c r="D228" s="3" t="s">
        <v>628</v>
      </c>
      <c r="E228" s="4"/>
      <c r="F228" s="5"/>
      <c r="G228" s="6"/>
      <c r="H228" s="18" t="s">
        <v>13</v>
      </c>
    </row>
    <row r="229" spans="1:8">
      <c r="A229" s="11">
        <v>638</v>
      </c>
      <c r="B229" s="3" t="s">
        <v>629</v>
      </c>
      <c r="C229" s="3" t="s">
        <v>630</v>
      </c>
      <c r="D229" s="3" t="s">
        <v>631</v>
      </c>
      <c r="E229" s="4"/>
      <c r="F229" s="5"/>
      <c r="G229" s="6"/>
      <c r="H229" s="18" t="s">
        <v>13</v>
      </c>
    </row>
    <row r="230" spans="1:8">
      <c r="A230" s="12" t="s">
        <v>632</v>
      </c>
      <c r="B230" s="3"/>
      <c r="C230" s="3"/>
      <c r="D230" s="3"/>
      <c r="E230" s="4"/>
      <c r="F230" s="5"/>
      <c r="G230" s="4"/>
      <c r="H230" s="18"/>
    </row>
    <row r="231" spans="1:8">
      <c r="A231" s="11">
        <v>705</v>
      </c>
      <c r="B231" s="3" t="s">
        <v>633</v>
      </c>
      <c r="C231" s="3" t="s">
        <v>634</v>
      </c>
      <c r="D231" s="3" t="s">
        <v>114</v>
      </c>
      <c r="E231" s="4"/>
      <c r="F231" s="5"/>
      <c r="G231" s="6"/>
      <c r="H231" s="18" t="s">
        <v>13</v>
      </c>
    </row>
    <row r="232" spans="1:8">
      <c r="A232" s="11">
        <v>684</v>
      </c>
      <c r="B232" s="3" t="s">
        <v>635</v>
      </c>
      <c r="C232" s="3" t="s">
        <v>636</v>
      </c>
      <c r="D232" s="3" t="s">
        <v>117</v>
      </c>
      <c r="E232" s="4"/>
      <c r="F232" s="5"/>
      <c r="G232" s="6"/>
      <c r="H232" s="18" t="s">
        <v>13</v>
      </c>
    </row>
    <row r="233" spans="1:8">
      <c r="A233" s="11">
        <v>685</v>
      </c>
      <c r="B233" s="3" t="s">
        <v>637</v>
      </c>
      <c r="C233" s="3" t="s">
        <v>638</v>
      </c>
      <c r="D233" s="3" t="s">
        <v>103</v>
      </c>
      <c r="E233" s="4"/>
      <c r="F233" s="5"/>
      <c r="G233" s="6"/>
      <c r="H233" s="18" t="s">
        <v>13</v>
      </c>
    </row>
    <row r="234" spans="1:8">
      <c r="A234" s="11">
        <v>699</v>
      </c>
      <c r="B234" s="3" t="s">
        <v>639</v>
      </c>
      <c r="C234" s="3" t="s">
        <v>640</v>
      </c>
      <c r="D234" s="3" t="s">
        <v>122</v>
      </c>
      <c r="E234" s="4"/>
      <c r="F234" s="5"/>
      <c r="G234" s="6"/>
      <c r="H234" s="18" t="s">
        <v>13</v>
      </c>
    </row>
    <row r="235" spans="1:8">
      <c r="A235" s="11">
        <v>686</v>
      </c>
      <c r="B235" s="3" t="s">
        <v>641</v>
      </c>
      <c r="C235" s="3" t="s">
        <v>642</v>
      </c>
      <c r="D235" s="3" t="s">
        <v>125</v>
      </c>
      <c r="E235" s="4"/>
      <c r="F235" s="5"/>
      <c r="G235" s="6"/>
      <c r="H235" s="18" t="s">
        <v>13</v>
      </c>
    </row>
    <row r="236" spans="1:8">
      <c r="A236" s="11">
        <v>689</v>
      </c>
      <c r="B236" s="3" t="s">
        <v>643</v>
      </c>
      <c r="C236" s="3" t="s">
        <v>644</v>
      </c>
      <c r="D236" s="3" t="s">
        <v>106</v>
      </c>
      <c r="E236" s="4"/>
      <c r="F236" s="5"/>
      <c r="G236" s="6"/>
      <c r="H236" s="18" t="s">
        <v>13</v>
      </c>
    </row>
    <row r="237" spans="1:8">
      <c r="A237" s="12" t="s">
        <v>645</v>
      </c>
      <c r="B237" s="3"/>
      <c r="C237" s="3"/>
      <c r="D237" s="3"/>
      <c r="E237" s="4"/>
      <c r="F237" s="5"/>
      <c r="G237" s="4"/>
      <c r="H237" s="18"/>
    </row>
    <row r="238" spans="1:8">
      <c r="A238" s="11">
        <v>1101</v>
      </c>
      <c r="B238" s="3" t="s">
        <v>646</v>
      </c>
      <c r="C238" s="3" t="s">
        <v>647</v>
      </c>
      <c r="D238" s="3" t="s">
        <v>648</v>
      </c>
      <c r="E238" s="4"/>
      <c r="F238" s="5"/>
      <c r="G238" s="6"/>
      <c r="H238" s="18" t="s">
        <v>13</v>
      </c>
    </row>
    <row r="239" spans="1:8">
      <c r="A239" s="11">
        <v>12</v>
      </c>
      <c r="B239" s="3" t="s">
        <v>649</v>
      </c>
      <c r="C239" s="3" t="s">
        <v>650</v>
      </c>
      <c r="D239" s="3" t="s">
        <v>651</v>
      </c>
      <c r="E239" s="4">
        <v>54</v>
      </c>
      <c r="F239" s="5"/>
      <c r="G239" s="6" t="str">
        <f>253.44*1.00000000</f>
        <v>0</v>
      </c>
      <c r="H239" s="18" t="s">
        <v>13</v>
      </c>
    </row>
    <row r="240" spans="1:8">
      <c r="A240" s="11">
        <v>1100</v>
      </c>
      <c r="B240" s="3" t="s">
        <v>652</v>
      </c>
      <c r="C240" s="3" t="s">
        <v>653</v>
      </c>
      <c r="D240" s="3" t="s">
        <v>654</v>
      </c>
      <c r="E240" s="4">
        <v>336</v>
      </c>
      <c r="F240" s="5"/>
      <c r="G240" s="6" t="str">
        <f>355.74*1.00000000</f>
        <v>0</v>
      </c>
      <c r="H240" s="18" t="s">
        <v>13</v>
      </c>
    </row>
    <row r="241" spans="1:8">
      <c r="A241" s="11">
        <v>1215</v>
      </c>
      <c r="B241" s="3" t="s">
        <v>655</v>
      </c>
      <c r="C241" s="3" t="s">
        <v>656</v>
      </c>
      <c r="D241" s="3" t="s">
        <v>657</v>
      </c>
      <c r="E241" s="4"/>
      <c r="F241" s="5"/>
      <c r="G241" s="6"/>
      <c r="H241" s="18" t="s">
        <v>13</v>
      </c>
    </row>
    <row r="242" spans="1:8">
      <c r="A242" s="11">
        <v>83</v>
      </c>
      <c r="B242" s="3" t="s">
        <v>658</v>
      </c>
      <c r="C242" s="3" t="s">
        <v>659</v>
      </c>
      <c r="D242" s="3" t="s">
        <v>660</v>
      </c>
      <c r="E242" s="4"/>
      <c r="F242" s="5"/>
      <c r="G242" s="6"/>
      <c r="H242" s="18" t="s">
        <v>13</v>
      </c>
    </row>
    <row r="243" spans="1:8">
      <c r="A243" s="11">
        <v>1214</v>
      </c>
      <c r="B243" s="3" t="s">
        <v>661</v>
      </c>
      <c r="C243" s="3" t="s">
        <v>662</v>
      </c>
      <c r="D243" s="3" t="s">
        <v>663</v>
      </c>
      <c r="E243" s="4"/>
      <c r="F243" s="5"/>
      <c r="G243" s="6"/>
      <c r="H243" s="18" t="s">
        <v>13</v>
      </c>
    </row>
    <row r="244" spans="1:8">
      <c r="A244" s="12" t="s">
        <v>664</v>
      </c>
      <c r="B244" s="3"/>
      <c r="C244" s="3"/>
      <c r="D244" s="3"/>
      <c r="E244" s="4"/>
      <c r="F244" s="5"/>
      <c r="G244" s="4"/>
      <c r="H244" s="18"/>
    </row>
    <row r="245" spans="1:8">
      <c r="A245" s="11">
        <v>535</v>
      </c>
      <c r="B245" s="3" t="s">
        <v>665</v>
      </c>
      <c r="C245" s="3" t="s">
        <v>666</v>
      </c>
      <c r="D245" s="3" t="s">
        <v>667</v>
      </c>
      <c r="E245" s="4"/>
      <c r="F245" s="5"/>
      <c r="G245" s="6" t="str">
        <f>1.06*1.00000000</f>
        <v>0</v>
      </c>
      <c r="H245" s="18" t="s">
        <v>13</v>
      </c>
    </row>
    <row r="246" spans="1:8">
      <c r="A246" s="11">
        <v>530</v>
      </c>
      <c r="B246" s="3" t="s">
        <v>668</v>
      </c>
      <c r="C246" s="3" t="s">
        <v>669</v>
      </c>
      <c r="D246" s="3" t="s">
        <v>670</v>
      </c>
      <c r="E246" s="4"/>
      <c r="F246" s="5"/>
      <c r="G246" s="6"/>
      <c r="H246" s="18" t="s">
        <v>13</v>
      </c>
    </row>
    <row r="247" spans="1:8">
      <c r="A247" s="11">
        <v>516</v>
      </c>
      <c r="B247" s="3" t="s">
        <v>671</v>
      </c>
      <c r="C247" s="3" t="s">
        <v>672</v>
      </c>
      <c r="D247" s="3" t="s">
        <v>673</v>
      </c>
      <c r="E247" s="4"/>
      <c r="F247" s="5"/>
      <c r="G247" s="6" t="str">
        <f>2.01*1.00000000</f>
        <v>0</v>
      </c>
      <c r="H247" s="18" t="s">
        <v>13</v>
      </c>
    </row>
    <row r="248" spans="1:8">
      <c r="A248" s="11">
        <v>1132</v>
      </c>
      <c r="B248" s="3" t="s">
        <v>674</v>
      </c>
      <c r="C248" s="3" t="s">
        <v>675</v>
      </c>
      <c r="D248" s="3" t="s">
        <v>676</v>
      </c>
      <c r="E248" s="4"/>
      <c r="F248" s="5"/>
      <c r="G248" s="6" t="str">
        <f>0.51*1.00000000</f>
        <v>0</v>
      </c>
      <c r="H248" s="18" t="s">
        <v>13</v>
      </c>
    </row>
    <row r="249" spans="1:8">
      <c r="A249" s="11">
        <v>844</v>
      </c>
      <c r="B249" s="3" t="s">
        <v>677</v>
      </c>
      <c r="C249" s="3" t="s">
        <v>678</v>
      </c>
      <c r="D249" s="3" t="s">
        <v>679</v>
      </c>
      <c r="E249" s="4"/>
      <c r="F249" s="5">
        <v>1</v>
      </c>
      <c r="G249" s="6" t="str">
        <f>5.84*1.00000000</f>
        <v>0</v>
      </c>
      <c r="H249" s="18" t="s">
        <v>13</v>
      </c>
    </row>
    <row r="250" spans="1:8">
      <c r="A250" s="11">
        <v>493</v>
      </c>
      <c r="B250" s="3" t="s">
        <v>680</v>
      </c>
      <c r="C250" s="3" t="s">
        <v>681</v>
      </c>
      <c r="D250" s="3" t="s">
        <v>682</v>
      </c>
      <c r="E250" s="4"/>
      <c r="F250" s="5"/>
      <c r="G250" s="6"/>
      <c r="H250" s="18" t="s">
        <v>13</v>
      </c>
    </row>
    <row r="251" spans="1:8">
      <c r="A251" s="11">
        <v>488</v>
      </c>
      <c r="B251" s="3" t="s">
        <v>683</v>
      </c>
      <c r="C251" s="3" t="s">
        <v>684</v>
      </c>
      <c r="D251" s="3" t="s">
        <v>685</v>
      </c>
      <c r="E251" s="4"/>
      <c r="F251" s="5"/>
      <c r="G251" s="6"/>
      <c r="H251" s="18" t="s">
        <v>13</v>
      </c>
    </row>
    <row r="252" spans="1:8">
      <c r="A252" s="11">
        <v>111</v>
      </c>
      <c r="B252" s="3" t="s">
        <v>686</v>
      </c>
      <c r="C252" s="3" t="s">
        <v>687</v>
      </c>
      <c r="D252" s="3" t="s">
        <v>688</v>
      </c>
      <c r="E252" s="4"/>
      <c r="F252" s="5"/>
      <c r="G252" s="6"/>
      <c r="H252" s="18" t="s">
        <v>13</v>
      </c>
    </row>
    <row r="253" spans="1:8">
      <c r="A253" s="11">
        <v>843</v>
      </c>
      <c r="B253" s="3" t="s">
        <v>689</v>
      </c>
      <c r="C253" s="3" t="s">
        <v>690</v>
      </c>
      <c r="D253" s="3" t="s">
        <v>691</v>
      </c>
      <c r="E253" s="4"/>
      <c r="F253" s="5"/>
      <c r="G253" s="6"/>
      <c r="H253" s="18" t="s">
        <v>13</v>
      </c>
    </row>
    <row r="254" spans="1:8">
      <c r="A254" s="12" t="s">
        <v>692</v>
      </c>
      <c r="B254" s="3"/>
      <c r="C254" s="3"/>
      <c r="D254" s="3"/>
      <c r="E254" s="4"/>
      <c r="F254" s="5"/>
      <c r="G254" s="4"/>
      <c r="H254" s="18"/>
    </row>
    <row r="255" spans="1:8">
      <c r="A255" s="11">
        <v>110</v>
      </c>
      <c r="B255" s="3" t="s">
        <v>693</v>
      </c>
      <c r="C255" s="3" t="s">
        <v>694</v>
      </c>
      <c r="D255" s="3"/>
      <c r="E255" s="4"/>
      <c r="F255" s="5"/>
      <c r="G255" s="6"/>
      <c r="H255" s="18" t="s">
        <v>13</v>
      </c>
    </row>
    <row r="256" spans="1:8">
      <c r="A256" s="11">
        <v>859</v>
      </c>
      <c r="B256" s="3" t="s">
        <v>695</v>
      </c>
      <c r="C256" s="3" t="s">
        <v>696</v>
      </c>
      <c r="D256" s="3"/>
      <c r="E256" s="4"/>
      <c r="F256" s="5"/>
      <c r="G256" s="6"/>
      <c r="H256" s="18" t="s">
        <v>13</v>
      </c>
    </row>
    <row r="257" spans="1:8">
      <c r="A257" s="11">
        <v>1325</v>
      </c>
      <c r="B257" s="3" t="s">
        <v>697</v>
      </c>
      <c r="C257" s="3" t="s">
        <v>698</v>
      </c>
      <c r="D257" s="3" t="s">
        <v>699</v>
      </c>
      <c r="E257" s="4">
        <v>100</v>
      </c>
      <c r="F257" s="5"/>
      <c r="G257" s="6" t="str">
        <f>10.56*1.00000000</f>
        <v>0</v>
      </c>
      <c r="H257" s="18" t="s">
        <v>13</v>
      </c>
    </row>
    <row r="258" spans="1:8">
      <c r="A258" s="11">
        <v>857</v>
      </c>
      <c r="B258" s="3" t="s">
        <v>700</v>
      </c>
      <c r="C258" s="3" t="s">
        <v>701</v>
      </c>
      <c r="D258" s="3" t="s">
        <v>702</v>
      </c>
      <c r="E258" s="4"/>
      <c r="F258" s="5"/>
      <c r="G258" s="6" t="str">
        <f>19.8*1.00000000</f>
        <v>0</v>
      </c>
      <c r="H258" s="18" t="s">
        <v>13</v>
      </c>
    </row>
    <row r="259" spans="1:8">
      <c r="A259" s="11">
        <v>2417</v>
      </c>
      <c r="B259" s="3" t="s">
        <v>703</v>
      </c>
      <c r="C259" s="3" t="s">
        <v>704</v>
      </c>
      <c r="D259" s="3" t="s">
        <v>702</v>
      </c>
      <c r="E259" s="4">
        <v>9</v>
      </c>
      <c r="F259" s="5"/>
      <c r="G259" s="6" t="str">
        <f>19.8*1.00000000</f>
        <v>0</v>
      </c>
      <c r="H259" s="18" t="s">
        <v>13</v>
      </c>
    </row>
    <row r="260" spans="1:8">
      <c r="A260" s="11">
        <v>2418</v>
      </c>
      <c r="B260" s="3" t="s">
        <v>705</v>
      </c>
      <c r="C260" s="3" t="s">
        <v>706</v>
      </c>
      <c r="D260" s="3" t="s">
        <v>707</v>
      </c>
      <c r="E260" s="4">
        <v>408</v>
      </c>
      <c r="F260" s="5"/>
      <c r="G260" s="6" t="str">
        <f>16.5*1.00000000</f>
        <v>0</v>
      </c>
      <c r="H260" s="18" t="s">
        <v>13</v>
      </c>
    </row>
    <row r="261" spans="1:8">
      <c r="A261" s="11">
        <v>2682</v>
      </c>
      <c r="B261" s="3" t="s">
        <v>708</v>
      </c>
      <c r="C261" s="3" t="s">
        <v>709</v>
      </c>
      <c r="D261" s="3" t="s">
        <v>707</v>
      </c>
      <c r="E261" s="4">
        <v>380</v>
      </c>
      <c r="F261" s="5"/>
      <c r="G261" s="6" t="str">
        <f>16.5*1.00000000</f>
        <v>0</v>
      </c>
      <c r="H261" s="18" t="s">
        <v>13</v>
      </c>
    </row>
    <row r="262" spans="1:8">
      <c r="A262" s="11">
        <v>1340</v>
      </c>
      <c r="B262" s="3" t="s">
        <v>710</v>
      </c>
      <c r="C262" s="3" t="s">
        <v>711</v>
      </c>
      <c r="D262" s="3" t="s">
        <v>712</v>
      </c>
      <c r="E262" s="4">
        <v>1132</v>
      </c>
      <c r="F262" s="5"/>
      <c r="G262" s="6" t="str">
        <f>25.08*1.00000000</f>
        <v>0</v>
      </c>
      <c r="H262" s="18" t="s">
        <v>13</v>
      </c>
    </row>
    <row r="263" spans="1:8">
      <c r="A263" s="11">
        <v>2690</v>
      </c>
      <c r="B263" s="3" t="s">
        <v>713</v>
      </c>
      <c r="C263" s="3" t="s">
        <v>714</v>
      </c>
      <c r="D263" s="3" t="s">
        <v>712</v>
      </c>
      <c r="E263" s="4">
        <v>84</v>
      </c>
      <c r="F263" s="5"/>
      <c r="G263" s="6" t="str">
        <f>25.08*1.00000000</f>
        <v>0</v>
      </c>
      <c r="H263" s="18" t="s">
        <v>13</v>
      </c>
    </row>
    <row r="264" spans="1:8">
      <c r="A264" s="11">
        <v>1015</v>
      </c>
      <c r="B264" s="3" t="s">
        <v>715</v>
      </c>
      <c r="C264" s="3" t="s">
        <v>716</v>
      </c>
      <c r="D264" s="3" t="s">
        <v>717</v>
      </c>
      <c r="E264" s="4"/>
      <c r="F264" s="5"/>
      <c r="G264" s="6" t="str">
        <f>33*1.00000000</f>
        <v>0</v>
      </c>
      <c r="H264" s="18" t="s">
        <v>13</v>
      </c>
    </row>
    <row r="265" spans="1:8">
      <c r="A265" s="11">
        <v>1343</v>
      </c>
      <c r="B265" s="3" t="s">
        <v>718</v>
      </c>
      <c r="C265" s="3" t="s">
        <v>719</v>
      </c>
      <c r="D265" s="3" t="s">
        <v>717</v>
      </c>
      <c r="E265" s="4"/>
      <c r="F265" s="5"/>
      <c r="G265" s="6" t="str">
        <f>33*1.00000000</f>
        <v>0</v>
      </c>
      <c r="H265" s="18" t="s">
        <v>13</v>
      </c>
    </row>
    <row r="266" spans="1:8">
      <c r="A266" s="11">
        <v>2420</v>
      </c>
      <c r="B266" s="3" t="s">
        <v>720</v>
      </c>
      <c r="C266" s="3" t="s">
        <v>721</v>
      </c>
      <c r="D266" s="3" t="s">
        <v>722</v>
      </c>
      <c r="E266" s="4">
        <v>81</v>
      </c>
      <c r="F266" s="5"/>
      <c r="G266" s="6" t="str">
        <f>50.82*1.00000000</f>
        <v>0</v>
      </c>
      <c r="H266" s="18" t="s">
        <v>13</v>
      </c>
    </row>
    <row r="267" spans="1:8">
      <c r="A267" s="11">
        <v>2419</v>
      </c>
      <c r="B267" s="3" t="s">
        <v>723</v>
      </c>
      <c r="C267" s="3" t="s">
        <v>724</v>
      </c>
      <c r="D267" s="3" t="s">
        <v>725</v>
      </c>
      <c r="E267" s="4">
        <v>2</v>
      </c>
      <c r="F267" s="5"/>
      <c r="G267" s="6" t="str">
        <f>72.60000000000001*1.00000000</f>
        <v>0</v>
      </c>
      <c r="H267" s="18" t="s">
        <v>13</v>
      </c>
    </row>
    <row r="268" spans="1:8">
      <c r="A268" s="11">
        <v>2421</v>
      </c>
      <c r="B268" s="3" t="s">
        <v>726</v>
      </c>
      <c r="C268" s="3" t="s">
        <v>727</v>
      </c>
      <c r="D268" s="3" t="s">
        <v>728</v>
      </c>
      <c r="E268" s="4">
        <v>185</v>
      </c>
      <c r="F268" s="5"/>
      <c r="G268" s="6" t="str">
        <f>79.73*1.00000000</f>
        <v>0</v>
      </c>
      <c r="H268" s="18" t="s">
        <v>13</v>
      </c>
    </row>
    <row r="269" spans="1:8">
      <c r="A269" s="11">
        <v>2416</v>
      </c>
      <c r="B269" s="3" t="s">
        <v>729</v>
      </c>
      <c r="C269" s="3" t="s">
        <v>730</v>
      </c>
      <c r="D269" s="3" t="s">
        <v>731</v>
      </c>
      <c r="E269" s="4">
        <v>651</v>
      </c>
      <c r="F269" s="5"/>
      <c r="G269" s="6" t="str">
        <f>5.28*1.00000000</f>
        <v>0</v>
      </c>
      <c r="H269" s="18" t="s">
        <v>13</v>
      </c>
    </row>
    <row r="270" spans="1:8">
      <c r="A270" s="11">
        <v>1014</v>
      </c>
      <c r="B270" s="3" t="s">
        <v>732</v>
      </c>
      <c r="C270" s="3" t="s">
        <v>733</v>
      </c>
      <c r="D270" s="3" t="s">
        <v>734</v>
      </c>
      <c r="E270" s="4">
        <v>8934</v>
      </c>
      <c r="F270" s="5"/>
      <c r="G270" s="6" t="str">
        <f>6.93*1.00000000</f>
        <v>0</v>
      </c>
      <c r="H270" s="18" t="s">
        <v>13</v>
      </c>
    </row>
    <row r="271" spans="1:8">
      <c r="A271" s="11">
        <v>800</v>
      </c>
      <c r="B271" s="3" t="s">
        <v>735</v>
      </c>
      <c r="C271" s="3" t="s">
        <v>736</v>
      </c>
      <c r="D271" s="3" t="s">
        <v>737</v>
      </c>
      <c r="E271" s="4"/>
      <c r="F271" s="5"/>
      <c r="G271" s="6" t="str">
        <f>8.25*1.00000000</f>
        <v>0</v>
      </c>
      <c r="H271" s="18" t="s">
        <v>13</v>
      </c>
    </row>
    <row r="272" spans="1:8">
      <c r="A272" s="11">
        <v>2561</v>
      </c>
      <c r="B272" s="3" t="s">
        <v>738</v>
      </c>
      <c r="C272" s="3" t="s">
        <v>739</v>
      </c>
      <c r="D272" s="3" t="s">
        <v>737</v>
      </c>
      <c r="E272" s="4">
        <v>418</v>
      </c>
      <c r="F272" s="5"/>
      <c r="G272" s="6" t="str">
        <f>8.25*1.00000000</f>
        <v>0</v>
      </c>
      <c r="H272" s="18" t="s">
        <v>13</v>
      </c>
    </row>
    <row r="273" spans="1:8">
      <c r="A273" s="11">
        <v>1326</v>
      </c>
      <c r="B273" s="3" t="s">
        <v>740</v>
      </c>
      <c r="C273" s="3" t="s">
        <v>741</v>
      </c>
      <c r="D273" s="3" t="s">
        <v>699</v>
      </c>
      <c r="E273" s="4"/>
      <c r="F273" s="5"/>
      <c r="G273" s="6" t="str">
        <f>10.56*1.00000000</f>
        <v>0</v>
      </c>
      <c r="H273" s="18" t="s">
        <v>13</v>
      </c>
    </row>
    <row r="274" spans="1:8">
      <c r="A274" s="12" t="s">
        <v>742</v>
      </c>
      <c r="B274" s="3"/>
      <c r="C274" s="3"/>
      <c r="D274" s="3"/>
      <c r="E274" s="4"/>
      <c r="F274" s="5"/>
      <c r="G274" s="4"/>
      <c r="H274" s="18"/>
    </row>
    <row r="275" spans="1:8">
      <c r="A275" s="11">
        <v>2582</v>
      </c>
      <c r="B275" s="3" t="s">
        <v>743</v>
      </c>
      <c r="C275" s="3" t="s">
        <v>744</v>
      </c>
      <c r="D275" s="3" t="s">
        <v>745</v>
      </c>
      <c r="E275" s="4">
        <v>6500</v>
      </c>
      <c r="F275" s="5"/>
      <c r="G275" s="6" t="str">
        <f>9.9*1.00000000</f>
        <v>0</v>
      </c>
      <c r="H275" s="18" t="s">
        <v>13</v>
      </c>
    </row>
    <row r="276" spans="1:8">
      <c r="A276" s="11">
        <v>11</v>
      </c>
      <c r="B276" s="3" t="s">
        <v>746</v>
      </c>
      <c r="C276" s="3" t="s">
        <v>747</v>
      </c>
      <c r="D276" s="3" t="s">
        <v>748</v>
      </c>
      <c r="E276" s="4">
        <v>12000</v>
      </c>
      <c r="F276" s="5"/>
      <c r="G276" s="6" t="str">
        <f>13.2*1.00000000</f>
        <v>0</v>
      </c>
      <c r="H276" s="18" t="s">
        <v>13</v>
      </c>
    </row>
    <row r="277" spans="1:8">
      <c r="A277" s="11">
        <v>3043</v>
      </c>
      <c r="B277" s="3" t="s">
        <v>749</v>
      </c>
      <c r="C277" s="3" t="s">
        <v>750</v>
      </c>
      <c r="D277" s="3" t="s">
        <v>751</v>
      </c>
      <c r="E277" s="4"/>
      <c r="F277" s="5"/>
      <c r="G277" s="6" t="str">
        <f>9.9*1.00000000</f>
        <v>0</v>
      </c>
      <c r="H277" s="18" t="s">
        <v>13</v>
      </c>
    </row>
    <row r="278" spans="1:8">
      <c r="A278" s="11">
        <v>1032</v>
      </c>
      <c r="B278" s="3" t="s">
        <v>752</v>
      </c>
      <c r="C278" s="3" t="s">
        <v>753</v>
      </c>
      <c r="D278" s="3" t="s">
        <v>754</v>
      </c>
      <c r="E278" s="4"/>
      <c r="F278" s="5"/>
      <c r="G278" s="6" t="str">
        <f>9.9*1.00000000</f>
        <v>0</v>
      </c>
      <c r="H278" s="18" t="s">
        <v>13</v>
      </c>
    </row>
    <row r="279" spans="1:8">
      <c r="A279" s="12" t="s">
        <v>755</v>
      </c>
      <c r="B279" s="3"/>
      <c r="C279" s="3"/>
      <c r="D279" s="3"/>
      <c r="E279" s="4"/>
      <c r="F279" s="5"/>
      <c r="G279" s="4"/>
      <c r="H279" s="18"/>
    </row>
    <row r="280" spans="1:8">
      <c r="A280" s="11">
        <v>927</v>
      </c>
      <c r="B280" s="3" t="s">
        <v>756</v>
      </c>
      <c r="C280" s="3" t="s">
        <v>757</v>
      </c>
      <c r="D280" s="3" t="s">
        <v>758</v>
      </c>
      <c r="E280" s="4"/>
      <c r="F280" s="5"/>
      <c r="G280" s="6"/>
      <c r="H280" s="18" t="s">
        <v>13</v>
      </c>
    </row>
    <row r="281" spans="1:8">
      <c r="A281" s="11">
        <v>928</v>
      </c>
      <c r="B281" s="3" t="s">
        <v>759</v>
      </c>
      <c r="C281" s="3" t="s">
        <v>760</v>
      </c>
      <c r="D281" s="3" t="s">
        <v>761</v>
      </c>
      <c r="E281" s="4"/>
      <c r="F281" s="5"/>
      <c r="G281" s="6"/>
      <c r="H281" s="18" t="s">
        <v>13</v>
      </c>
    </row>
    <row r="282" spans="1:8">
      <c r="A282" s="11">
        <v>929</v>
      </c>
      <c r="B282" s="3" t="s">
        <v>762</v>
      </c>
      <c r="C282" s="3" t="s">
        <v>763</v>
      </c>
      <c r="D282" s="3" t="s">
        <v>761</v>
      </c>
      <c r="E282" s="4"/>
      <c r="F282" s="5"/>
      <c r="G282" s="6"/>
      <c r="H282" s="18" t="s">
        <v>13</v>
      </c>
    </row>
    <row r="283" spans="1:8">
      <c r="A283" s="11">
        <v>930</v>
      </c>
      <c r="B283" s="3" t="s">
        <v>764</v>
      </c>
      <c r="C283" s="3" t="s">
        <v>765</v>
      </c>
      <c r="D283" s="3" t="s">
        <v>766</v>
      </c>
      <c r="E283" s="4"/>
      <c r="F283" s="5"/>
      <c r="G283" s="6"/>
      <c r="H283" s="18" t="s">
        <v>13</v>
      </c>
    </row>
    <row r="284" spans="1:8">
      <c r="A284" s="11">
        <v>915</v>
      </c>
      <c r="B284" s="3" t="s">
        <v>767</v>
      </c>
      <c r="C284" s="3" t="s">
        <v>768</v>
      </c>
      <c r="D284" s="3" t="s">
        <v>769</v>
      </c>
      <c r="E284" s="4"/>
      <c r="F284" s="5"/>
      <c r="G284" s="6"/>
      <c r="H284" s="18" t="s">
        <v>13</v>
      </c>
    </row>
    <row r="285" spans="1:8">
      <c r="A285" s="11">
        <v>886</v>
      </c>
      <c r="B285" s="3" t="s">
        <v>770</v>
      </c>
      <c r="C285" s="3" t="s">
        <v>771</v>
      </c>
      <c r="D285" s="3" t="s">
        <v>772</v>
      </c>
      <c r="E285" s="4"/>
      <c r="F285" s="5"/>
      <c r="G285" s="6"/>
      <c r="H285" s="18" t="s">
        <v>13</v>
      </c>
    </row>
    <row r="286" spans="1:8">
      <c r="A286" s="11">
        <v>916</v>
      </c>
      <c r="B286" s="3" t="s">
        <v>773</v>
      </c>
      <c r="C286" s="3" t="s">
        <v>774</v>
      </c>
      <c r="D286" s="3" t="s">
        <v>769</v>
      </c>
      <c r="E286" s="4"/>
      <c r="F286" s="5"/>
      <c r="G286" s="6"/>
      <c r="H286" s="18" t="s">
        <v>13</v>
      </c>
    </row>
    <row r="287" spans="1:8">
      <c r="A287" s="11">
        <v>914</v>
      </c>
      <c r="B287" s="3" t="s">
        <v>775</v>
      </c>
      <c r="C287" s="3" t="s">
        <v>776</v>
      </c>
      <c r="D287" s="3" t="s">
        <v>769</v>
      </c>
      <c r="E287" s="4"/>
      <c r="F287" s="5"/>
      <c r="G287" s="6"/>
      <c r="H287" s="18" t="s">
        <v>13</v>
      </c>
    </row>
    <row r="288" spans="1:8">
      <c r="A288" s="11">
        <v>913</v>
      </c>
      <c r="B288" s="3" t="s">
        <v>777</v>
      </c>
      <c r="C288" s="3" t="s">
        <v>778</v>
      </c>
      <c r="D288" s="3" t="s">
        <v>779</v>
      </c>
      <c r="E288" s="4"/>
      <c r="F288" s="5"/>
      <c r="G288" s="6"/>
      <c r="H288" s="18" t="s">
        <v>13</v>
      </c>
    </row>
    <row r="289" spans="1:8">
      <c r="A289" s="11">
        <v>882</v>
      </c>
      <c r="B289" s="3" t="s">
        <v>780</v>
      </c>
      <c r="C289" s="3" t="s">
        <v>781</v>
      </c>
      <c r="D289" s="3" t="s">
        <v>782</v>
      </c>
      <c r="E289" s="4"/>
      <c r="F289" s="5"/>
      <c r="G289" s="6"/>
      <c r="H289" s="18" t="s">
        <v>13</v>
      </c>
    </row>
    <row r="290" spans="1:8">
      <c r="A290" s="11">
        <v>924</v>
      </c>
      <c r="B290" s="3" t="s">
        <v>783</v>
      </c>
      <c r="C290" s="3" t="s">
        <v>784</v>
      </c>
      <c r="D290" s="3" t="s">
        <v>785</v>
      </c>
      <c r="E290" s="4"/>
      <c r="F290" s="5"/>
      <c r="G290" s="6"/>
      <c r="H290" s="18" t="s">
        <v>13</v>
      </c>
    </row>
    <row r="291" spans="1:8">
      <c r="A291" s="11">
        <v>946</v>
      </c>
      <c r="B291" s="3" t="s">
        <v>786</v>
      </c>
      <c r="C291" s="3" t="s">
        <v>787</v>
      </c>
      <c r="D291" s="3" t="s">
        <v>788</v>
      </c>
      <c r="E291" s="4"/>
      <c r="F291" s="5"/>
      <c r="G291" s="6"/>
      <c r="H291" s="18" t="s">
        <v>13</v>
      </c>
    </row>
    <row r="292" spans="1:8">
      <c r="A292" s="11">
        <v>891</v>
      </c>
      <c r="B292" s="3" t="s">
        <v>789</v>
      </c>
      <c r="C292" s="3" t="s">
        <v>790</v>
      </c>
      <c r="D292" s="3" t="s">
        <v>791</v>
      </c>
      <c r="E292" s="4"/>
      <c r="F292" s="5"/>
      <c r="G292" s="6"/>
      <c r="H292" s="18" t="s">
        <v>13</v>
      </c>
    </row>
    <row r="293" spans="1:8">
      <c r="A293" s="11">
        <v>963</v>
      </c>
      <c r="B293" s="3" t="s">
        <v>792</v>
      </c>
      <c r="C293" s="3" t="s">
        <v>793</v>
      </c>
      <c r="D293" s="3" t="s">
        <v>794</v>
      </c>
      <c r="E293" s="4"/>
      <c r="F293" s="5"/>
      <c r="G293" s="6"/>
      <c r="H293" s="18" t="s">
        <v>13</v>
      </c>
    </row>
    <row r="294" spans="1:8">
      <c r="A294" s="11">
        <v>892</v>
      </c>
      <c r="B294" s="3" t="s">
        <v>795</v>
      </c>
      <c r="C294" s="3" t="s">
        <v>796</v>
      </c>
      <c r="D294" s="3" t="s">
        <v>797</v>
      </c>
      <c r="E294" s="4"/>
      <c r="F294" s="5"/>
      <c r="G294" s="6"/>
      <c r="H294" s="18" t="s">
        <v>13</v>
      </c>
    </row>
    <row r="295" spans="1:8">
      <c r="A295" s="11">
        <v>884</v>
      </c>
      <c r="B295" s="3" t="s">
        <v>798</v>
      </c>
      <c r="C295" s="3" t="s">
        <v>799</v>
      </c>
      <c r="D295" s="3" t="s">
        <v>800</v>
      </c>
      <c r="E295" s="4"/>
      <c r="F295" s="5"/>
      <c r="G295" s="6"/>
      <c r="H295" s="18" t="s">
        <v>13</v>
      </c>
    </row>
    <row r="296" spans="1:8">
      <c r="A296" s="11">
        <v>894</v>
      </c>
      <c r="B296" s="3" t="s">
        <v>801</v>
      </c>
      <c r="C296" s="3" t="s">
        <v>802</v>
      </c>
      <c r="D296" s="3" t="s">
        <v>803</v>
      </c>
      <c r="E296" s="4"/>
      <c r="F296" s="5"/>
      <c r="G296" s="6"/>
      <c r="H296" s="18" t="s">
        <v>13</v>
      </c>
    </row>
    <row r="297" spans="1:8">
      <c r="A297" s="11">
        <v>895</v>
      </c>
      <c r="B297" s="3" t="s">
        <v>804</v>
      </c>
      <c r="C297" s="3" t="s">
        <v>805</v>
      </c>
      <c r="D297" s="3" t="s">
        <v>806</v>
      </c>
      <c r="E297" s="4"/>
      <c r="F297" s="5"/>
      <c r="G297" s="6"/>
      <c r="H297" s="18" t="s">
        <v>13</v>
      </c>
    </row>
    <row r="298" spans="1:8">
      <c r="A298" s="11">
        <v>912</v>
      </c>
      <c r="B298" s="3" t="s">
        <v>807</v>
      </c>
      <c r="C298" s="3" t="s">
        <v>808</v>
      </c>
      <c r="D298" s="3" t="s">
        <v>809</v>
      </c>
      <c r="E298" s="4"/>
      <c r="F298" s="5"/>
      <c r="G298" s="6"/>
      <c r="H298" s="18" t="s">
        <v>13</v>
      </c>
    </row>
    <row r="299" spans="1:8">
      <c r="A299" s="11">
        <v>921</v>
      </c>
      <c r="B299" s="3" t="s">
        <v>810</v>
      </c>
      <c r="C299" s="3" t="s">
        <v>811</v>
      </c>
      <c r="D299" s="3" t="s">
        <v>769</v>
      </c>
      <c r="E299" s="4"/>
      <c r="F299" s="5"/>
      <c r="G299" s="6"/>
      <c r="H299" s="18" t="s">
        <v>13</v>
      </c>
    </row>
    <row r="300" spans="1:8">
      <c r="A300" s="11">
        <v>918</v>
      </c>
      <c r="B300" s="3" t="s">
        <v>812</v>
      </c>
      <c r="C300" s="3" t="s">
        <v>813</v>
      </c>
      <c r="D300" s="3" t="s">
        <v>814</v>
      </c>
      <c r="E300" s="4"/>
      <c r="F300" s="5"/>
      <c r="G300" s="6"/>
      <c r="H300" s="18" t="s">
        <v>13</v>
      </c>
    </row>
    <row r="301" spans="1:8">
      <c r="A301" s="11">
        <v>920</v>
      </c>
      <c r="B301" s="3" t="s">
        <v>815</v>
      </c>
      <c r="C301" s="3" t="s">
        <v>816</v>
      </c>
      <c r="D301" s="3" t="s">
        <v>769</v>
      </c>
      <c r="E301" s="4"/>
      <c r="F301" s="5"/>
      <c r="G301" s="6"/>
      <c r="H301" s="18" t="s">
        <v>13</v>
      </c>
    </row>
    <row r="302" spans="1:8">
      <c r="A302" s="11">
        <v>893</v>
      </c>
      <c r="B302" s="3" t="s">
        <v>817</v>
      </c>
      <c r="C302" s="3" t="s">
        <v>818</v>
      </c>
      <c r="D302" s="3" t="s">
        <v>819</v>
      </c>
      <c r="E302" s="4"/>
      <c r="F302" s="5"/>
      <c r="G302" s="6"/>
      <c r="H302" s="18" t="s">
        <v>13</v>
      </c>
    </row>
    <row r="303" spans="1:8">
      <c r="A303" s="11">
        <v>885</v>
      </c>
      <c r="B303" s="3" t="s">
        <v>820</v>
      </c>
      <c r="C303" s="3" t="s">
        <v>821</v>
      </c>
      <c r="D303" s="3" t="s">
        <v>822</v>
      </c>
      <c r="E303" s="4"/>
      <c r="F303" s="5"/>
      <c r="G303" s="6"/>
      <c r="H303" s="18" t="s">
        <v>13</v>
      </c>
    </row>
    <row r="304" spans="1:8">
      <c r="A304" s="11">
        <v>972</v>
      </c>
      <c r="B304" s="3" t="s">
        <v>823</v>
      </c>
      <c r="C304" s="3" t="s">
        <v>824</v>
      </c>
      <c r="D304" s="3" t="s">
        <v>825</v>
      </c>
      <c r="E304" s="4"/>
      <c r="F304" s="5"/>
      <c r="G304" s="6"/>
      <c r="H304" s="18" t="s">
        <v>13</v>
      </c>
    </row>
    <row r="305" spans="1:8">
      <c r="A305" s="11">
        <v>926</v>
      </c>
      <c r="B305" s="3" t="s">
        <v>826</v>
      </c>
      <c r="C305" s="3" t="s">
        <v>827</v>
      </c>
      <c r="D305" s="3" t="s">
        <v>828</v>
      </c>
      <c r="E305" s="4"/>
      <c r="F305" s="5"/>
      <c r="G305" s="6"/>
      <c r="H305" s="18" t="s">
        <v>13</v>
      </c>
    </row>
    <row r="306" spans="1:8">
      <c r="A306" s="11">
        <v>911</v>
      </c>
      <c r="B306" s="3" t="s">
        <v>829</v>
      </c>
      <c r="C306" s="3" t="s">
        <v>830</v>
      </c>
      <c r="D306" s="3" t="s">
        <v>769</v>
      </c>
      <c r="E306" s="4"/>
      <c r="F306" s="5"/>
      <c r="G306" s="6"/>
      <c r="H306" s="18" t="s">
        <v>13</v>
      </c>
    </row>
    <row r="307" spans="1:8">
      <c r="A307" s="11">
        <v>925</v>
      </c>
      <c r="B307" s="3" t="s">
        <v>831</v>
      </c>
      <c r="C307" s="3" t="s">
        <v>832</v>
      </c>
      <c r="D307" s="3" t="s">
        <v>785</v>
      </c>
      <c r="E307" s="4"/>
      <c r="F307" s="5"/>
      <c r="G307" s="6"/>
      <c r="H307" s="18" t="s">
        <v>13</v>
      </c>
    </row>
    <row r="308" spans="1:8">
      <c r="A308" s="11">
        <v>923</v>
      </c>
      <c r="B308" s="3" t="s">
        <v>833</v>
      </c>
      <c r="C308" s="3" t="s">
        <v>834</v>
      </c>
      <c r="D308" s="3"/>
      <c r="E308" s="4"/>
      <c r="F308" s="5"/>
      <c r="G308" s="6"/>
      <c r="H308" s="18" t="s">
        <v>13</v>
      </c>
    </row>
    <row r="309" spans="1:8">
      <c r="A309" s="11">
        <v>922</v>
      </c>
      <c r="B309" s="3" t="s">
        <v>835</v>
      </c>
      <c r="C309" s="3" t="s">
        <v>836</v>
      </c>
      <c r="D309" s="3" t="s">
        <v>837</v>
      </c>
      <c r="E309" s="4"/>
      <c r="F309" s="5"/>
      <c r="G309" s="6"/>
      <c r="H309" s="18" t="s">
        <v>13</v>
      </c>
    </row>
    <row r="310" spans="1:8">
      <c r="A310" s="11">
        <v>888</v>
      </c>
      <c r="B310" s="3" t="s">
        <v>838</v>
      </c>
      <c r="C310" s="3" t="s">
        <v>839</v>
      </c>
      <c r="D310" s="3" t="s">
        <v>840</v>
      </c>
      <c r="E310" s="4"/>
      <c r="F310" s="5"/>
      <c r="G310" s="6"/>
      <c r="H310" s="18" t="s">
        <v>13</v>
      </c>
    </row>
    <row r="311" spans="1:8">
      <c r="A311" s="11">
        <v>890</v>
      </c>
      <c r="B311" s="3" t="s">
        <v>841</v>
      </c>
      <c r="C311" s="3" t="s">
        <v>842</v>
      </c>
      <c r="D311" s="3" t="s">
        <v>800</v>
      </c>
      <c r="E311" s="4"/>
      <c r="F311" s="5"/>
      <c r="G311" s="6"/>
      <c r="H311" s="18" t="s">
        <v>13</v>
      </c>
    </row>
    <row r="312" spans="1:8">
      <c r="A312" s="11">
        <v>887</v>
      </c>
      <c r="B312" s="3" t="s">
        <v>843</v>
      </c>
      <c r="C312" s="3" t="s">
        <v>844</v>
      </c>
      <c r="D312" s="3" t="s">
        <v>845</v>
      </c>
      <c r="E312" s="4"/>
      <c r="F312" s="5"/>
      <c r="G312" s="6"/>
      <c r="H312" s="18" t="s">
        <v>13</v>
      </c>
    </row>
    <row r="313" spans="1:8">
      <c r="A313" s="11">
        <v>889</v>
      </c>
      <c r="B313" s="3" t="s">
        <v>846</v>
      </c>
      <c r="C313" s="3" t="s">
        <v>847</v>
      </c>
      <c r="D313" s="3" t="s">
        <v>782</v>
      </c>
      <c r="E313" s="4"/>
      <c r="F313" s="5"/>
      <c r="G313" s="6"/>
      <c r="H313" s="18" t="s">
        <v>13</v>
      </c>
    </row>
    <row r="314" spans="1:8">
      <c r="A314" s="11">
        <v>3150</v>
      </c>
      <c r="B314" s="3" t="s">
        <v>848</v>
      </c>
      <c r="C314" s="3" t="s">
        <v>849</v>
      </c>
      <c r="D314" s="3" t="s">
        <v>850</v>
      </c>
      <c r="E314" s="4">
        <v>6</v>
      </c>
      <c r="F314" s="5"/>
      <c r="G314" s="6" t="str">
        <f>180*1.00000000</f>
        <v>0</v>
      </c>
      <c r="H314" s="18" t="s">
        <v>13</v>
      </c>
    </row>
    <row r="315" spans="1:8">
      <c r="A315" s="11">
        <v>1374</v>
      </c>
      <c r="B315" s="3" t="s">
        <v>851</v>
      </c>
      <c r="C315" s="3" t="s">
        <v>852</v>
      </c>
      <c r="D315" s="3" t="s">
        <v>850</v>
      </c>
      <c r="E315" s="4">
        <v>1</v>
      </c>
      <c r="F315" s="5"/>
      <c r="G315" s="6" t="str">
        <f>180*1.00000000</f>
        <v>0</v>
      </c>
      <c r="H315" s="18" t="s">
        <v>13</v>
      </c>
    </row>
    <row r="316" spans="1:8">
      <c r="A316" s="11">
        <v>948</v>
      </c>
      <c r="B316" s="3" t="s">
        <v>853</v>
      </c>
      <c r="C316" s="3" t="s">
        <v>854</v>
      </c>
      <c r="D316" s="3" t="s">
        <v>855</v>
      </c>
      <c r="E316" s="4">
        <v>427</v>
      </c>
      <c r="F316" s="5"/>
      <c r="G316" s="6" t="str">
        <f>44.55*1.00000000</f>
        <v>0</v>
      </c>
      <c r="H316" s="18" t="s">
        <v>13</v>
      </c>
    </row>
    <row r="317" spans="1:8">
      <c r="A317" s="11">
        <v>3151</v>
      </c>
      <c r="B317" s="3" t="s">
        <v>856</v>
      </c>
      <c r="C317" s="3" t="s">
        <v>857</v>
      </c>
      <c r="D317" s="3" t="s">
        <v>850</v>
      </c>
      <c r="E317" s="4">
        <v>9</v>
      </c>
      <c r="F317" s="5"/>
      <c r="G317" s="6" t="str">
        <f>180*1.00000000</f>
        <v>0</v>
      </c>
      <c r="H317" s="18" t="s">
        <v>13</v>
      </c>
    </row>
    <row r="318" spans="1:8">
      <c r="A318" s="11">
        <v>883</v>
      </c>
      <c r="B318" s="3" t="s">
        <v>858</v>
      </c>
      <c r="C318" s="3" t="s">
        <v>859</v>
      </c>
      <c r="D318" s="3" t="s">
        <v>855</v>
      </c>
      <c r="E318" s="4">
        <v>102</v>
      </c>
      <c r="F318" s="5"/>
      <c r="G318" s="6" t="str">
        <f>41.53*1.00000000</f>
        <v>0</v>
      </c>
      <c r="H318" s="18" t="s">
        <v>13</v>
      </c>
    </row>
    <row r="319" spans="1:8">
      <c r="A319" s="11">
        <v>910</v>
      </c>
      <c r="B319" s="3" t="s">
        <v>860</v>
      </c>
      <c r="C319" s="3" t="s">
        <v>861</v>
      </c>
      <c r="D319" s="3" t="s">
        <v>862</v>
      </c>
      <c r="E319" s="4"/>
      <c r="F319" s="5"/>
      <c r="G319" s="6"/>
      <c r="H319" s="18" t="s">
        <v>13</v>
      </c>
    </row>
    <row r="320" spans="1:8">
      <c r="A320" s="11">
        <v>907</v>
      </c>
      <c r="B320" s="3" t="s">
        <v>863</v>
      </c>
      <c r="C320" s="3" t="s">
        <v>864</v>
      </c>
      <c r="D320" s="3" t="s">
        <v>862</v>
      </c>
      <c r="E320" s="4"/>
      <c r="F320" s="5"/>
      <c r="G320" s="6"/>
      <c r="H320" s="18" t="s">
        <v>13</v>
      </c>
    </row>
    <row r="321" spans="1:8">
      <c r="A321" s="11">
        <v>908</v>
      </c>
      <c r="B321" s="3" t="s">
        <v>865</v>
      </c>
      <c r="C321" s="3" t="s">
        <v>866</v>
      </c>
      <c r="D321" s="3" t="s">
        <v>862</v>
      </c>
      <c r="E321" s="4"/>
      <c r="F321" s="5"/>
      <c r="G321" s="6"/>
      <c r="H321" s="18" t="s">
        <v>13</v>
      </c>
    </row>
    <row r="322" spans="1:8">
      <c r="A322" s="11">
        <v>906</v>
      </c>
      <c r="B322" s="3" t="s">
        <v>867</v>
      </c>
      <c r="C322" s="3" t="s">
        <v>868</v>
      </c>
      <c r="D322" s="3" t="s">
        <v>869</v>
      </c>
      <c r="E322" s="4"/>
      <c r="F322" s="5"/>
      <c r="G322" s="6"/>
      <c r="H322" s="18" t="s">
        <v>13</v>
      </c>
    </row>
    <row r="323" spans="1:8">
      <c r="A323" s="11">
        <v>909</v>
      </c>
      <c r="B323" s="3" t="s">
        <v>870</v>
      </c>
      <c r="C323" s="3" t="s">
        <v>871</v>
      </c>
      <c r="D323" s="3" t="s">
        <v>862</v>
      </c>
      <c r="E323" s="4"/>
      <c r="F323" s="5"/>
      <c r="G323" s="6"/>
      <c r="H323" s="18" t="s">
        <v>13</v>
      </c>
    </row>
    <row r="324" spans="1:8">
      <c r="A324" s="11">
        <v>917</v>
      </c>
      <c r="B324" s="3" t="s">
        <v>872</v>
      </c>
      <c r="C324" s="3" t="s">
        <v>873</v>
      </c>
      <c r="D324" s="3" t="s">
        <v>874</v>
      </c>
      <c r="E324" s="4"/>
      <c r="F324" s="5"/>
      <c r="G324" s="6"/>
      <c r="H324" s="18" t="s">
        <v>13</v>
      </c>
    </row>
    <row r="325" spans="1:8">
      <c r="A325" s="11">
        <v>919</v>
      </c>
      <c r="B325" s="3" t="s">
        <v>875</v>
      </c>
      <c r="C325" s="3" t="s">
        <v>876</v>
      </c>
      <c r="D325" s="3" t="s">
        <v>877</v>
      </c>
      <c r="E325" s="4"/>
      <c r="F325" s="5"/>
      <c r="G325" s="6"/>
      <c r="H325" s="18" t="s">
        <v>13</v>
      </c>
    </row>
    <row r="326" spans="1:8">
      <c r="A326" s="11">
        <v>113</v>
      </c>
      <c r="B326" s="3" t="s">
        <v>878</v>
      </c>
      <c r="C326" s="3" t="s">
        <v>879</v>
      </c>
      <c r="D326" s="3" t="s">
        <v>880</v>
      </c>
      <c r="E326" s="4"/>
      <c r="F326" s="5"/>
      <c r="G326" s="6"/>
      <c r="H326" s="18" t="s">
        <v>13</v>
      </c>
    </row>
    <row r="327" spans="1:8">
      <c r="A327" s="11">
        <v>112</v>
      </c>
      <c r="B327" s="3" t="s">
        <v>881</v>
      </c>
      <c r="C327" s="3" t="s">
        <v>882</v>
      </c>
      <c r="D327" s="3" t="s">
        <v>880</v>
      </c>
      <c r="E327" s="4"/>
      <c r="F327" s="5"/>
      <c r="G327" s="6"/>
      <c r="H327" s="18" t="s">
        <v>13</v>
      </c>
    </row>
    <row r="328" spans="1:8">
      <c r="A328" s="12" t="s">
        <v>883</v>
      </c>
      <c r="B328" s="3"/>
      <c r="C328" s="3"/>
      <c r="D328" s="3"/>
      <c r="E328" s="4"/>
      <c r="F328" s="5"/>
      <c r="G328" s="4"/>
      <c r="H328" s="18"/>
    </row>
    <row r="329" spans="1:8">
      <c r="A329" s="11">
        <v>967</v>
      </c>
      <c r="B329" s="3" t="s">
        <v>884</v>
      </c>
      <c r="C329" s="3" t="s">
        <v>885</v>
      </c>
      <c r="D329" s="3" t="s">
        <v>886</v>
      </c>
      <c r="E329" s="4"/>
      <c r="F329" s="5"/>
      <c r="G329" s="6"/>
      <c r="H329" s="18" t="s">
        <v>13</v>
      </c>
    </row>
    <row r="330" spans="1:8">
      <c r="A330" s="11">
        <v>968</v>
      </c>
      <c r="B330" s="3" t="s">
        <v>887</v>
      </c>
      <c r="C330" s="3" t="s">
        <v>888</v>
      </c>
      <c r="D330" s="3" t="s">
        <v>889</v>
      </c>
      <c r="E330" s="4"/>
      <c r="F330" s="5"/>
      <c r="G330" s="6"/>
      <c r="H330" s="18" t="s">
        <v>13</v>
      </c>
    </row>
    <row r="331" spans="1:8">
      <c r="A331" s="11">
        <v>970</v>
      </c>
      <c r="B331" s="3" t="s">
        <v>890</v>
      </c>
      <c r="C331" s="3" t="s">
        <v>891</v>
      </c>
      <c r="D331" s="3" t="s">
        <v>892</v>
      </c>
      <c r="E331" s="4"/>
      <c r="F331" s="5"/>
      <c r="G331" s="6"/>
      <c r="H331" s="18" t="s">
        <v>13</v>
      </c>
    </row>
    <row r="332" spans="1:8">
      <c r="A332" s="11">
        <v>969</v>
      </c>
      <c r="B332" s="3" t="s">
        <v>893</v>
      </c>
      <c r="C332" s="3" t="s">
        <v>894</v>
      </c>
      <c r="D332" s="3" t="s">
        <v>895</v>
      </c>
      <c r="E332" s="4"/>
      <c r="F332" s="5"/>
      <c r="G332" s="6"/>
      <c r="H332" s="18" t="s">
        <v>13</v>
      </c>
    </row>
    <row r="333" spans="1:8">
      <c r="A333" s="11">
        <v>971</v>
      </c>
      <c r="B333" s="3" t="s">
        <v>896</v>
      </c>
      <c r="C333" s="3" t="s">
        <v>897</v>
      </c>
      <c r="D333" s="3" t="s">
        <v>886</v>
      </c>
      <c r="E333" s="4"/>
      <c r="F333" s="5"/>
      <c r="G333" s="6"/>
      <c r="H333" s="18" t="s">
        <v>13</v>
      </c>
    </row>
    <row r="334" spans="1:8">
      <c r="A334" s="12" t="s">
        <v>898</v>
      </c>
      <c r="B334" s="3"/>
      <c r="C334" s="3"/>
      <c r="D334" s="3"/>
      <c r="E334" s="4"/>
      <c r="F334" s="5"/>
      <c r="G334" s="4"/>
      <c r="H334" s="18"/>
    </row>
    <row r="335" spans="1:8">
      <c r="A335" s="11">
        <v>3148</v>
      </c>
      <c r="B335" s="3" t="s">
        <v>899</v>
      </c>
      <c r="C335" s="3" t="s">
        <v>900</v>
      </c>
      <c r="D335" s="3" t="s">
        <v>901</v>
      </c>
      <c r="E335" s="4"/>
      <c r="F335" s="5"/>
      <c r="G335" s="6"/>
      <c r="H335" s="18" t="s">
        <v>13</v>
      </c>
    </row>
    <row r="336" spans="1:8">
      <c r="A336" s="11">
        <v>3146</v>
      </c>
      <c r="B336" s="3" t="s">
        <v>902</v>
      </c>
      <c r="C336" s="3" t="s">
        <v>903</v>
      </c>
      <c r="D336" s="3" t="s">
        <v>901</v>
      </c>
      <c r="E336" s="4"/>
      <c r="F336" s="5"/>
      <c r="G336" s="6"/>
      <c r="H336" s="18" t="s">
        <v>13</v>
      </c>
    </row>
    <row r="337" spans="1:8">
      <c r="A337" s="11">
        <v>3145</v>
      </c>
      <c r="B337" s="3" t="s">
        <v>904</v>
      </c>
      <c r="C337" s="3" t="s">
        <v>905</v>
      </c>
      <c r="D337" s="3" t="s">
        <v>901</v>
      </c>
      <c r="E337" s="4"/>
      <c r="F337" s="5"/>
      <c r="G337" s="6"/>
      <c r="H337" s="18" t="s">
        <v>13</v>
      </c>
    </row>
    <row r="338" spans="1:8">
      <c r="A338" s="11">
        <v>3144</v>
      </c>
      <c r="B338" s="3" t="s">
        <v>906</v>
      </c>
      <c r="C338" s="3" t="s">
        <v>907</v>
      </c>
      <c r="D338" s="3" t="s">
        <v>901</v>
      </c>
      <c r="E338" s="4"/>
      <c r="F338" s="5"/>
      <c r="G338" s="6"/>
      <c r="H338" s="18" t="s">
        <v>13</v>
      </c>
    </row>
    <row r="339" spans="1:8">
      <c r="A339" s="11">
        <v>3147</v>
      </c>
      <c r="B339" s="3" t="s">
        <v>908</v>
      </c>
      <c r="C339" s="3" t="s">
        <v>909</v>
      </c>
      <c r="D339" s="3" t="s">
        <v>901</v>
      </c>
      <c r="E339" s="4"/>
      <c r="F339" s="5"/>
      <c r="G339" s="6"/>
      <c r="H339" s="18" t="s">
        <v>13</v>
      </c>
    </row>
    <row r="340" spans="1:8">
      <c r="A340" s="11">
        <v>3163</v>
      </c>
      <c r="B340" s="3" t="s">
        <v>910</v>
      </c>
      <c r="C340" s="3" t="s">
        <v>911</v>
      </c>
      <c r="D340" s="3" t="s">
        <v>912</v>
      </c>
      <c r="E340" s="4"/>
      <c r="F340" s="5"/>
      <c r="G340" s="6"/>
      <c r="H340" s="18" t="s">
        <v>13</v>
      </c>
    </row>
    <row r="341" spans="1:8">
      <c r="A341" s="11">
        <v>3162</v>
      </c>
      <c r="B341" s="3" t="s">
        <v>913</v>
      </c>
      <c r="C341" s="3" t="s">
        <v>914</v>
      </c>
      <c r="D341" s="3" t="s">
        <v>912</v>
      </c>
      <c r="E341" s="4"/>
      <c r="F341" s="5"/>
      <c r="G341" s="6"/>
      <c r="H341" s="18" t="s">
        <v>13</v>
      </c>
    </row>
    <row r="342" spans="1:8">
      <c r="A342" s="11">
        <v>3161</v>
      </c>
      <c r="B342" s="3" t="s">
        <v>915</v>
      </c>
      <c r="C342" s="3" t="s">
        <v>916</v>
      </c>
      <c r="D342" s="3" t="s">
        <v>912</v>
      </c>
      <c r="E342" s="4"/>
      <c r="F342" s="5"/>
      <c r="G342" s="6"/>
      <c r="H342" s="18" t="s">
        <v>13</v>
      </c>
    </row>
    <row r="343" spans="1:8">
      <c r="A343" s="11">
        <v>3159</v>
      </c>
      <c r="B343" s="3" t="s">
        <v>917</v>
      </c>
      <c r="C343" s="3" t="s">
        <v>918</v>
      </c>
      <c r="D343" s="3" t="s">
        <v>912</v>
      </c>
      <c r="E343" s="4"/>
      <c r="F343" s="5"/>
      <c r="G343" s="6"/>
      <c r="H343" s="18" t="s">
        <v>13</v>
      </c>
    </row>
    <row r="344" spans="1:8">
      <c r="A344" s="11">
        <v>3160</v>
      </c>
      <c r="B344" s="3" t="s">
        <v>919</v>
      </c>
      <c r="C344" s="3" t="s">
        <v>920</v>
      </c>
      <c r="D344" s="3" t="s">
        <v>912</v>
      </c>
      <c r="E344" s="4"/>
      <c r="F344" s="5"/>
      <c r="G344" s="6"/>
      <c r="H344" s="18" t="s">
        <v>13</v>
      </c>
    </row>
    <row r="345" spans="1:8">
      <c r="A345" s="11">
        <v>964</v>
      </c>
      <c r="B345" s="3" t="s">
        <v>921</v>
      </c>
      <c r="C345" s="3" t="s">
        <v>922</v>
      </c>
      <c r="D345" s="3" t="s">
        <v>923</v>
      </c>
      <c r="E345" s="4"/>
      <c r="F345" s="5"/>
      <c r="G345" s="6"/>
      <c r="H345" s="18" t="s">
        <v>13</v>
      </c>
    </row>
    <row r="346" spans="1:8">
      <c r="A346" s="11">
        <v>965</v>
      </c>
      <c r="B346" s="3" t="s">
        <v>924</v>
      </c>
      <c r="C346" s="3" t="s">
        <v>925</v>
      </c>
      <c r="D346" s="3" t="s">
        <v>926</v>
      </c>
      <c r="E346" s="4"/>
      <c r="F346" s="5"/>
      <c r="G346" s="6"/>
      <c r="H346" s="18" t="s">
        <v>13</v>
      </c>
    </row>
    <row r="347" spans="1:8">
      <c r="A347" s="11">
        <v>966</v>
      </c>
      <c r="B347" s="3" t="s">
        <v>927</v>
      </c>
      <c r="C347" s="3" t="s">
        <v>928</v>
      </c>
      <c r="D347" s="3" t="s">
        <v>929</v>
      </c>
      <c r="E347" s="4"/>
      <c r="F347" s="5"/>
      <c r="G347" s="6"/>
      <c r="H347" s="18" t="s">
        <v>13</v>
      </c>
    </row>
    <row r="348" spans="1:8">
      <c r="A348" s="11">
        <v>901</v>
      </c>
      <c r="B348" s="3" t="s">
        <v>930</v>
      </c>
      <c r="C348" s="3" t="s">
        <v>931</v>
      </c>
      <c r="D348" s="3" t="s">
        <v>932</v>
      </c>
      <c r="E348" s="4"/>
      <c r="F348" s="5"/>
      <c r="G348" s="6"/>
      <c r="H348" s="18" t="s">
        <v>13</v>
      </c>
    </row>
    <row r="349" spans="1:8">
      <c r="A349" s="11">
        <v>903</v>
      </c>
      <c r="B349" s="3" t="s">
        <v>933</v>
      </c>
      <c r="C349" s="3" t="s">
        <v>934</v>
      </c>
      <c r="D349" s="3" t="s">
        <v>935</v>
      </c>
      <c r="E349" s="4"/>
      <c r="F349" s="5"/>
      <c r="G349" s="6"/>
      <c r="H349" s="18" t="s">
        <v>13</v>
      </c>
    </row>
    <row r="350" spans="1:8">
      <c r="A350" s="11">
        <v>897</v>
      </c>
      <c r="B350" s="3" t="s">
        <v>936</v>
      </c>
      <c r="C350" s="3" t="s">
        <v>937</v>
      </c>
      <c r="D350" s="3" t="s">
        <v>938</v>
      </c>
      <c r="E350" s="4"/>
      <c r="F350" s="5"/>
      <c r="G350" s="6"/>
      <c r="H350" s="18" t="s">
        <v>13</v>
      </c>
    </row>
    <row r="351" spans="1:8">
      <c r="A351" s="11">
        <v>902</v>
      </c>
      <c r="B351" s="3" t="s">
        <v>939</v>
      </c>
      <c r="C351" s="3" t="s">
        <v>940</v>
      </c>
      <c r="D351" s="3" t="s">
        <v>935</v>
      </c>
      <c r="E351" s="4"/>
      <c r="F351" s="5"/>
      <c r="G351" s="6"/>
      <c r="H351" s="18" t="s">
        <v>13</v>
      </c>
    </row>
    <row r="352" spans="1:8">
      <c r="A352" s="11">
        <v>898</v>
      </c>
      <c r="B352" s="3" t="s">
        <v>941</v>
      </c>
      <c r="C352" s="3" t="s">
        <v>942</v>
      </c>
      <c r="D352" s="3" t="s">
        <v>938</v>
      </c>
      <c r="E352" s="4"/>
      <c r="F352" s="5"/>
      <c r="G352" s="6"/>
      <c r="H352" s="18" t="s">
        <v>13</v>
      </c>
    </row>
    <row r="353" spans="1:8">
      <c r="A353" s="11">
        <v>900</v>
      </c>
      <c r="B353" s="3" t="s">
        <v>943</v>
      </c>
      <c r="C353" s="3" t="s">
        <v>944</v>
      </c>
      <c r="D353" s="3" t="s">
        <v>932</v>
      </c>
      <c r="E353" s="4"/>
      <c r="F353" s="5"/>
      <c r="G353" s="6"/>
      <c r="H353" s="18" t="s">
        <v>13</v>
      </c>
    </row>
    <row r="354" spans="1:8">
      <c r="A354" s="11">
        <v>904</v>
      </c>
      <c r="B354" s="3" t="s">
        <v>945</v>
      </c>
      <c r="C354" s="3" t="s">
        <v>946</v>
      </c>
      <c r="D354" s="3" t="s">
        <v>935</v>
      </c>
      <c r="E354" s="4"/>
      <c r="F354" s="5"/>
      <c r="G354" s="6"/>
      <c r="H354" s="18" t="s">
        <v>13</v>
      </c>
    </row>
    <row r="355" spans="1:8">
      <c r="A355" s="11">
        <v>896</v>
      </c>
      <c r="B355" s="3" t="s">
        <v>947</v>
      </c>
      <c r="C355" s="3" t="s">
        <v>948</v>
      </c>
      <c r="D355" s="3" t="s">
        <v>938</v>
      </c>
      <c r="E355" s="4"/>
      <c r="F355" s="5"/>
      <c r="G355" s="6"/>
      <c r="H355" s="18" t="s">
        <v>13</v>
      </c>
    </row>
    <row r="356" spans="1:8">
      <c r="A356" s="11">
        <v>905</v>
      </c>
      <c r="B356" s="3" t="s">
        <v>949</v>
      </c>
      <c r="C356" s="3" t="s">
        <v>950</v>
      </c>
      <c r="D356" s="3" t="s">
        <v>935</v>
      </c>
      <c r="E356" s="4"/>
      <c r="F356" s="5"/>
      <c r="G356" s="6"/>
      <c r="H356" s="18" t="s">
        <v>13</v>
      </c>
    </row>
    <row r="357" spans="1:8">
      <c r="A357" s="11">
        <v>899</v>
      </c>
      <c r="B357" s="3" t="s">
        <v>951</v>
      </c>
      <c r="C357" s="3" t="s">
        <v>952</v>
      </c>
      <c r="D357" s="3" t="s">
        <v>953</v>
      </c>
      <c r="E357" s="4">
        <v>77</v>
      </c>
      <c r="F357" s="5"/>
      <c r="G357" s="6" t="str">
        <f>41.53*1.00000000</f>
        <v>0</v>
      </c>
      <c r="H357" s="18" t="s">
        <v>13</v>
      </c>
    </row>
    <row r="358" spans="1:8">
      <c r="A358" s="11">
        <v>949</v>
      </c>
      <c r="B358" s="3" t="s">
        <v>954</v>
      </c>
      <c r="C358" s="3" t="s">
        <v>955</v>
      </c>
      <c r="D358" s="3" t="s">
        <v>956</v>
      </c>
      <c r="E358" s="4">
        <v>153</v>
      </c>
      <c r="F358" s="5"/>
      <c r="G358" s="6" t="str">
        <f>41.53*1.00000000</f>
        <v>0</v>
      </c>
      <c r="H358" s="18" t="s">
        <v>13</v>
      </c>
    </row>
    <row r="359" spans="1:8">
      <c r="A359" s="12" t="s">
        <v>957</v>
      </c>
      <c r="B359" s="3"/>
      <c r="C359" s="3"/>
      <c r="D359" s="3"/>
      <c r="E359" s="4"/>
      <c r="F359" s="5"/>
      <c r="G359" s="4"/>
      <c r="H359" s="18"/>
    </row>
    <row r="360" spans="1:8">
      <c r="A360" s="11">
        <v>973</v>
      </c>
      <c r="B360" s="3" t="s">
        <v>958</v>
      </c>
      <c r="C360" s="3" t="s">
        <v>959</v>
      </c>
      <c r="D360" s="3" t="s">
        <v>960</v>
      </c>
      <c r="E360" s="4"/>
      <c r="F360" s="5"/>
      <c r="G360" s="6"/>
      <c r="H360" s="18" t="s">
        <v>13</v>
      </c>
    </row>
    <row r="361" spans="1:8">
      <c r="A361" s="11">
        <v>1081</v>
      </c>
      <c r="B361" s="3" t="s">
        <v>961</v>
      </c>
      <c r="C361" s="3" t="s">
        <v>962</v>
      </c>
      <c r="D361" s="3" t="s">
        <v>963</v>
      </c>
      <c r="E361" s="4"/>
      <c r="F361" s="5"/>
      <c r="G361" s="6"/>
      <c r="H361" s="18" t="s">
        <v>13</v>
      </c>
    </row>
    <row r="362" spans="1:8">
      <c r="A362" s="11">
        <v>1084</v>
      </c>
      <c r="B362" s="3" t="s">
        <v>964</v>
      </c>
      <c r="C362" s="3" t="s">
        <v>965</v>
      </c>
      <c r="D362" s="3" t="s">
        <v>966</v>
      </c>
      <c r="E362" s="4"/>
      <c r="F362" s="5"/>
      <c r="G362" s="6"/>
      <c r="H362" s="18" t="s">
        <v>13</v>
      </c>
    </row>
    <row r="363" spans="1:8">
      <c r="A363" s="11">
        <v>1085</v>
      </c>
      <c r="B363" s="3" t="s">
        <v>967</v>
      </c>
      <c r="C363" s="3" t="s">
        <v>968</v>
      </c>
      <c r="D363" s="3" t="s">
        <v>969</v>
      </c>
      <c r="E363" s="4"/>
      <c r="F363" s="5"/>
      <c r="G363" s="6"/>
      <c r="H363" s="18" t="s">
        <v>13</v>
      </c>
    </row>
    <row r="364" spans="1:8">
      <c r="A364" s="11">
        <v>1083</v>
      </c>
      <c r="B364" s="3" t="s">
        <v>970</v>
      </c>
      <c r="C364" s="3" t="s">
        <v>971</v>
      </c>
      <c r="D364" s="3" t="s">
        <v>972</v>
      </c>
      <c r="E364" s="4"/>
      <c r="F364" s="5"/>
      <c r="G364" s="6"/>
      <c r="H364" s="18" t="s">
        <v>13</v>
      </c>
    </row>
    <row r="365" spans="1:8">
      <c r="A365" s="12" t="s">
        <v>973</v>
      </c>
      <c r="B365" s="3"/>
      <c r="C365" s="3"/>
      <c r="D365" s="3"/>
      <c r="E365" s="4"/>
      <c r="F365" s="5"/>
      <c r="G365" s="4"/>
      <c r="H365" s="18"/>
    </row>
    <row r="366" spans="1:8">
      <c r="A366" s="11">
        <v>1082</v>
      </c>
      <c r="B366" s="3" t="s">
        <v>974</v>
      </c>
      <c r="C366" s="3" t="s">
        <v>975</v>
      </c>
      <c r="D366" s="3" t="s">
        <v>976</v>
      </c>
      <c r="E366" s="4"/>
      <c r="F366" s="5"/>
      <c r="G366" s="6"/>
      <c r="H366" s="18" t="s">
        <v>13</v>
      </c>
    </row>
    <row r="367" spans="1:8">
      <c r="A367" s="12" t="s">
        <v>977</v>
      </c>
      <c r="B367" s="3"/>
      <c r="C367" s="3"/>
      <c r="D367" s="3"/>
      <c r="E367" s="4"/>
      <c r="F367" s="5"/>
      <c r="G367" s="4"/>
      <c r="H367" s="18"/>
    </row>
    <row r="368" spans="1:8">
      <c r="A368" s="11">
        <v>982</v>
      </c>
      <c r="B368" s="3" t="s">
        <v>978</v>
      </c>
      <c r="C368" s="3" t="s">
        <v>979</v>
      </c>
      <c r="D368" s="3" t="s">
        <v>980</v>
      </c>
      <c r="E368" s="4"/>
      <c r="F368" s="5"/>
      <c r="G368" s="6"/>
      <c r="H368" s="18" t="s">
        <v>13</v>
      </c>
    </row>
    <row r="369" spans="1:8">
      <c r="A369" s="11">
        <v>2847</v>
      </c>
      <c r="B369" s="3" t="s">
        <v>981</v>
      </c>
      <c r="C369" s="3" t="s">
        <v>982</v>
      </c>
      <c r="D369" s="3" t="s">
        <v>983</v>
      </c>
      <c r="E369" s="4"/>
      <c r="F369" s="5"/>
      <c r="G369" s="6" t="str">
        <f>12541.62*1.00000000</f>
        <v>0</v>
      </c>
      <c r="H369" s="18" t="s">
        <v>13</v>
      </c>
    </row>
    <row r="370" spans="1:8">
      <c r="A370" s="11">
        <v>2848</v>
      </c>
      <c r="B370" s="3" t="s">
        <v>984</v>
      </c>
      <c r="C370" s="3" t="s">
        <v>985</v>
      </c>
      <c r="D370" s="3" t="s">
        <v>986</v>
      </c>
      <c r="E370" s="4"/>
      <c r="F370" s="5"/>
      <c r="G370" s="6" t="str">
        <f>7290.94*1.00000000</f>
        <v>0</v>
      </c>
      <c r="H370" s="18" t="s">
        <v>13</v>
      </c>
    </row>
    <row r="371" spans="1:8">
      <c r="A371" s="11">
        <v>2845</v>
      </c>
      <c r="B371" s="3" t="s">
        <v>987</v>
      </c>
      <c r="C371" s="3" t="s">
        <v>988</v>
      </c>
      <c r="D371" s="3" t="s">
        <v>989</v>
      </c>
      <c r="E371" s="4"/>
      <c r="F371" s="5"/>
      <c r="G371" s="6" t="str">
        <f>5746.88*1.00000000</f>
        <v>0</v>
      </c>
      <c r="H371" s="18" t="s">
        <v>13</v>
      </c>
    </row>
    <row r="372" spans="1:8">
      <c r="A372" s="11">
        <v>2840</v>
      </c>
      <c r="B372" s="3" t="s">
        <v>990</v>
      </c>
      <c r="C372" s="3" t="s">
        <v>991</v>
      </c>
      <c r="D372" s="3" t="s">
        <v>992</v>
      </c>
      <c r="E372" s="4"/>
      <c r="F372" s="5"/>
      <c r="G372" s="6" t="str">
        <f>1772.97*1.00000000</f>
        <v>0</v>
      </c>
      <c r="H372" s="18" t="s">
        <v>13</v>
      </c>
    </row>
    <row r="373" spans="1:8">
      <c r="A373" s="11">
        <v>2842</v>
      </c>
      <c r="B373" s="3" t="s">
        <v>993</v>
      </c>
      <c r="C373" s="3" t="s">
        <v>994</v>
      </c>
      <c r="D373" s="3" t="s">
        <v>992</v>
      </c>
      <c r="E373" s="4"/>
      <c r="F373" s="5"/>
      <c r="G373" s="6" t="str">
        <f>2456.85*1.00000000</f>
        <v>0</v>
      </c>
      <c r="H373" s="18" t="s">
        <v>13</v>
      </c>
    </row>
    <row r="374" spans="1:8">
      <c r="A374" s="11">
        <v>2843</v>
      </c>
      <c r="B374" s="3" t="s">
        <v>995</v>
      </c>
      <c r="C374" s="3" t="s">
        <v>996</v>
      </c>
      <c r="D374" s="3" t="s">
        <v>997</v>
      </c>
      <c r="E374" s="4"/>
      <c r="F374" s="5"/>
      <c r="G374" s="6" t="str">
        <f>2915.38*1.00000000</f>
        <v>0</v>
      </c>
      <c r="H374" s="18" t="s">
        <v>13</v>
      </c>
    </row>
    <row r="375" spans="1:8">
      <c r="A375" s="11">
        <v>2844</v>
      </c>
      <c r="B375" s="3" t="s">
        <v>998</v>
      </c>
      <c r="C375" s="3" t="s">
        <v>999</v>
      </c>
      <c r="D375" s="3" t="s">
        <v>1000</v>
      </c>
      <c r="E375" s="4"/>
      <c r="F375" s="5"/>
      <c r="G375" s="6" t="str">
        <f>2485.29*1.00000000</f>
        <v>0</v>
      </c>
      <c r="H375" s="18" t="s">
        <v>13</v>
      </c>
    </row>
    <row r="376" spans="1:8">
      <c r="A376" s="11">
        <v>2841</v>
      </c>
      <c r="B376" s="3" t="s">
        <v>1001</v>
      </c>
      <c r="C376" s="3" t="s">
        <v>1002</v>
      </c>
      <c r="D376" s="3" t="s">
        <v>992</v>
      </c>
      <c r="E376" s="4"/>
      <c r="F376" s="5"/>
      <c r="G376" s="6" t="str">
        <f>1927.24*1.00000000</f>
        <v>0</v>
      </c>
      <c r="H376" s="18" t="s">
        <v>13</v>
      </c>
    </row>
    <row r="377" spans="1:8">
      <c r="A377" s="11">
        <v>396</v>
      </c>
      <c r="B377" s="3" t="s">
        <v>1003</v>
      </c>
      <c r="C377" s="3" t="s">
        <v>1004</v>
      </c>
      <c r="D377" s="3" t="s">
        <v>980</v>
      </c>
      <c r="E377" s="4">
        <v>51</v>
      </c>
      <c r="F377" s="5"/>
      <c r="G377" s="6" t="str">
        <f>627*1.00000000</f>
        <v>0</v>
      </c>
      <c r="H377" s="18" t="s">
        <v>13</v>
      </c>
    </row>
    <row r="378" spans="1:8">
      <c r="A378" s="11">
        <v>2614</v>
      </c>
      <c r="B378" s="3" t="s">
        <v>1005</v>
      </c>
      <c r="C378" s="3" t="s">
        <v>1006</v>
      </c>
      <c r="D378" s="3" t="s">
        <v>1007</v>
      </c>
      <c r="E378" s="4"/>
      <c r="F378" s="5"/>
      <c r="G378" s="6" t="str">
        <f>726*1.00000000</f>
        <v>0</v>
      </c>
      <c r="H378" s="18" t="s">
        <v>13</v>
      </c>
    </row>
    <row r="379" spans="1:8">
      <c r="A379" s="11">
        <v>109</v>
      </c>
      <c r="B379" s="3" t="s">
        <v>1008</v>
      </c>
      <c r="C379" s="3" t="s">
        <v>1009</v>
      </c>
      <c r="D379" s="3" t="s">
        <v>1010</v>
      </c>
      <c r="E379" s="4">
        <v>20</v>
      </c>
      <c r="F379" s="5"/>
      <c r="G379" s="6" t="str">
        <f>481.8*1.00000000</f>
        <v>0</v>
      </c>
      <c r="H379" s="18" t="s">
        <v>13</v>
      </c>
    </row>
    <row r="380" spans="1:8">
      <c r="A380" s="11">
        <v>2550</v>
      </c>
      <c r="B380" s="3" t="s">
        <v>1011</v>
      </c>
      <c r="C380" s="3" t="s">
        <v>1012</v>
      </c>
      <c r="D380" s="3" t="s">
        <v>1013</v>
      </c>
      <c r="E380" s="4">
        <v>89</v>
      </c>
      <c r="F380" s="5"/>
      <c r="G380" s="6" t="str">
        <f>564.3*1.00000000</f>
        <v>0</v>
      </c>
      <c r="H380" s="18" t="s">
        <v>13</v>
      </c>
    </row>
    <row r="381" spans="1:8">
      <c r="A381" s="11">
        <v>1163</v>
      </c>
      <c r="B381" s="3" t="s">
        <v>1014</v>
      </c>
      <c r="C381" s="3" t="s">
        <v>1015</v>
      </c>
      <c r="D381" s="3" t="s">
        <v>1016</v>
      </c>
      <c r="E381" s="4"/>
      <c r="F381" s="5"/>
      <c r="G381" s="6"/>
      <c r="H381" s="18" t="s">
        <v>13</v>
      </c>
    </row>
    <row r="382" spans="1:8">
      <c r="A382" s="12" t="s">
        <v>1017</v>
      </c>
      <c r="B382" s="3"/>
      <c r="C382" s="3"/>
      <c r="D382" s="3"/>
      <c r="E382" s="4"/>
      <c r="F382" s="5"/>
      <c r="G382" s="4"/>
      <c r="H382" s="18"/>
    </row>
    <row r="383" spans="1:8">
      <c r="A383" s="11">
        <v>1207</v>
      </c>
      <c r="B383" s="3" t="s">
        <v>1018</v>
      </c>
      <c r="C383" s="3" t="s">
        <v>1019</v>
      </c>
      <c r="D383" s="3" t="s">
        <v>1020</v>
      </c>
      <c r="E383" s="4">
        <v>38</v>
      </c>
      <c r="F383" s="5"/>
      <c r="G383" s="6" t="str">
        <f>231*1.00000000</f>
        <v>0</v>
      </c>
      <c r="H383" s="18" t="s">
        <v>13</v>
      </c>
    </row>
    <row r="384" spans="1:8">
      <c r="A384" s="11">
        <v>974</v>
      </c>
      <c r="B384" s="3" t="s">
        <v>1021</v>
      </c>
      <c r="C384" s="3" t="s">
        <v>1022</v>
      </c>
      <c r="D384" s="3" t="s">
        <v>1023</v>
      </c>
      <c r="E384" s="4"/>
      <c r="F384" s="5"/>
      <c r="G384" s="6" t="str">
        <f>209.22*1.00000000</f>
        <v>0</v>
      </c>
      <c r="H384" s="18" t="s">
        <v>13</v>
      </c>
    </row>
    <row r="385" spans="1:8">
      <c r="A385" s="11">
        <v>1122</v>
      </c>
      <c r="B385" s="3" t="s">
        <v>1024</v>
      </c>
      <c r="C385" s="3" t="s">
        <v>1025</v>
      </c>
      <c r="D385" s="3" t="s">
        <v>1026</v>
      </c>
      <c r="E385" s="4"/>
      <c r="F385" s="5"/>
      <c r="G385" s="6" t="str">
        <f>262.02*1.00000000</f>
        <v>0</v>
      </c>
      <c r="H385" s="18" t="s">
        <v>13</v>
      </c>
    </row>
    <row r="386" spans="1:8">
      <c r="A386" s="11">
        <v>3003</v>
      </c>
      <c r="B386" s="3" t="s">
        <v>1027</v>
      </c>
      <c r="C386" s="3" t="s">
        <v>1028</v>
      </c>
      <c r="D386" s="3" t="s">
        <v>1029</v>
      </c>
      <c r="E386" s="4">
        <v>21</v>
      </c>
      <c r="F386" s="5"/>
      <c r="G386" s="6" t="str">
        <f>209.22*1.00000000</f>
        <v>0</v>
      </c>
      <c r="H386" s="18" t="s">
        <v>13</v>
      </c>
    </row>
    <row r="387" spans="1:8">
      <c r="A387" s="11">
        <v>1611</v>
      </c>
      <c r="B387" s="3" t="s">
        <v>1030</v>
      </c>
      <c r="C387" s="3" t="s">
        <v>1031</v>
      </c>
      <c r="D387" s="3" t="s">
        <v>1032</v>
      </c>
      <c r="E387" s="4"/>
      <c r="F387" s="5"/>
      <c r="G387" s="6" t="str">
        <f>262.02*1.00000000</f>
        <v>0</v>
      </c>
      <c r="H387" s="18" t="s">
        <v>13</v>
      </c>
    </row>
    <row r="388" spans="1:8">
      <c r="A388" s="11">
        <v>3220</v>
      </c>
      <c r="B388" s="3" t="s">
        <v>1033</v>
      </c>
      <c r="C388" s="3" t="s">
        <v>1034</v>
      </c>
      <c r="D388" s="3" t="s">
        <v>1035</v>
      </c>
      <c r="E388" s="4">
        <v>100</v>
      </c>
      <c r="F388" s="5"/>
      <c r="G388" s="6" t="str">
        <f>585.42*1.00000000</f>
        <v>0</v>
      </c>
      <c r="H388" s="18" t="s">
        <v>13</v>
      </c>
    </row>
    <row r="389" spans="1:8">
      <c r="A389" s="11">
        <v>2540</v>
      </c>
      <c r="B389" s="3" t="s">
        <v>1036</v>
      </c>
      <c r="C389" s="3" t="s">
        <v>1037</v>
      </c>
      <c r="D389" s="3" t="s">
        <v>1038</v>
      </c>
      <c r="E389" s="4"/>
      <c r="F389" s="5"/>
      <c r="G389" s="6" t="str">
        <f>209.22*1.00000000</f>
        <v>0</v>
      </c>
      <c r="H389" s="18" t="s">
        <v>13</v>
      </c>
    </row>
    <row r="390" spans="1:8">
      <c r="A390" s="11">
        <v>1613</v>
      </c>
      <c r="B390" s="3" t="s">
        <v>1039</v>
      </c>
      <c r="C390" s="3" t="s">
        <v>1040</v>
      </c>
      <c r="D390" s="3" t="s">
        <v>1041</v>
      </c>
      <c r="E390" s="4"/>
      <c r="F390" s="5"/>
      <c r="G390" s="6" t="str">
        <f>209.22*1.00000000</f>
        <v>0</v>
      </c>
      <c r="H390" s="18" t="s">
        <v>13</v>
      </c>
    </row>
    <row r="391" spans="1:8">
      <c r="A391" s="11">
        <v>1616</v>
      </c>
      <c r="B391" s="3" t="s">
        <v>1042</v>
      </c>
      <c r="C391" s="3" t="s">
        <v>1043</v>
      </c>
      <c r="D391" s="3" t="s">
        <v>1044</v>
      </c>
      <c r="E391" s="4"/>
      <c r="F391" s="5"/>
      <c r="G391" s="6" t="str">
        <f>209.22*1.00000000</f>
        <v>0</v>
      </c>
      <c r="H391" s="18" t="s">
        <v>13</v>
      </c>
    </row>
    <row r="392" spans="1:8">
      <c r="A392" s="11">
        <v>1615</v>
      </c>
      <c r="B392" s="3" t="s">
        <v>1045</v>
      </c>
      <c r="C392" s="3" t="s">
        <v>1046</v>
      </c>
      <c r="D392" s="3" t="s">
        <v>1047</v>
      </c>
      <c r="E392" s="4">
        <v>154</v>
      </c>
      <c r="F392" s="5"/>
      <c r="G392" s="6" t="str">
        <f>209.22*1.00000000</f>
        <v>0</v>
      </c>
      <c r="H392" s="18" t="s">
        <v>13</v>
      </c>
    </row>
    <row r="393" spans="1:8">
      <c r="A393" s="11">
        <v>1614</v>
      </c>
      <c r="B393" s="3" t="s">
        <v>1048</v>
      </c>
      <c r="C393" s="3" t="s">
        <v>1049</v>
      </c>
      <c r="D393" s="3" t="s">
        <v>1050</v>
      </c>
      <c r="E393" s="4">
        <v>69</v>
      </c>
      <c r="F393" s="5"/>
      <c r="G393" s="6" t="str">
        <f>209.22*1.00000000</f>
        <v>0</v>
      </c>
      <c r="H393" s="18" t="s">
        <v>13</v>
      </c>
    </row>
    <row r="394" spans="1:8">
      <c r="A394" s="11">
        <v>1610</v>
      </c>
      <c r="B394" s="3" t="s">
        <v>1051</v>
      </c>
      <c r="C394" s="3" t="s">
        <v>1052</v>
      </c>
      <c r="D394" s="3" t="s">
        <v>1053</v>
      </c>
      <c r="E394" s="4">
        <v>200</v>
      </c>
      <c r="F394" s="5"/>
      <c r="G394" s="6" t="str">
        <f>585.42*1.00000000</f>
        <v>0</v>
      </c>
      <c r="H394" s="18" t="s">
        <v>13</v>
      </c>
    </row>
    <row r="395" spans="1:8">
      <c r="A395" s="11">
        <v>1608</v>
      </c>
      <c r="B395" s="3" t="s">
        <v>1054</v>
      </c>
      <c r="C395" s="3" t="s">
        <v>1055</v>
      </c>
      <c r="D395" s="3" t="s">
        <v>1020</v>
      </c>
      <c r="E395" s="4"/>
      <c r="F395" s="5"/>
      <c r="G395" s="6" t="str">
        <f>209.22*1.00000000</f>
        <v>0</v>
      </c>
      <c r="H395" s="18" t="s">
        <v>13</v>
      </c>
    </row>
    <row r="396" spans="1:8">
      <c r="A396" s="11">
        <v>1607</v>
      </c>
      <c r="B396" s="3" t="s">
        <v>1056</v>
      </c>
      <c r="C396" s="3" t="s">
        <v>1057</v>
      </c>
      <c r="D396" s="3" t="s">
        <v>1020</v>
      </c>
      <c r="E396" s="4"/>
      <c r="F396" s="5"/>
      <c r="G396" s="6" t="str">
        <f>209.22*1.00000000</f>
        <v>0</v>
      </c>
      <c r="H396" s="18" t="s">
        <v>13</v>
      </c>
    </row>
    <row r="397" spans="1:8">
      <c r="A397" s="11">
        <v>1609</v>
      </c>
      <c r="B397" s="3" t="s">
        <v>1058</v>
      </c>
      <c r="C397" s="3" t="s">
        <v>1059</v>
      </c>
      <c r="D397" s="3" t="s">
        <v>1020</v>
      </c>
      <c r="E397" s="4"/>
      <c r="F397" s="5"/>
      <c r="G397" s="6" t="str">
        <f>209.22*1.00000000</f>
        <v>0</v>
      </c>
      <c r="H397" s="18" t="s">
        <v>13</v>
      </c>
    </row>
    <row r="398" spans="1:8">
      <c r="A398" s="11">
        <v>3048</v>
      </c>
      <c r="B398" s="3" t="s">
        <v>1060</v>
      </c>
      <c r="C398" s="3" t="s">
        <v>1061</v>
      </c>
      <c r="D398" s="3" t="s">
        <v>1062</v>
      </c>
      <c r="E398" s="4"/>
      <c r="F398" s="5"/>
      <c r="G398" s="6" t="str">
        <f>209.22*1.00000000</f>
        <v>0</v>
      </c>
      <c r="H398" s="18" t="s">
        <v>13</v>
      </c>
    </row>
    <row r="399" spans="1:8">
      <c r="A399" s="11">
        <v>1612</v>
      </c>
      <c r="B399" s="3" t="s">
        <v>1063</v>
      </c>
      <c r="C399" s="3" t="s">
        <v>1064</v>
      </c>
      <c r="D399" s="3" t="s">
        <v>1065</v>
      </c>
      <c r="E399" s="4"/>
      <c r="F399" s="5"/>
      <c r="G399" s="6" t="str">
        <f>209.22*1.00000000</f>
        <v>0</v>
      </c>
      <c r="H399" s="18" t="s">
        <v>13</v>
      </c>
    </row>
    <row r="400" spans="1:8">
      <c r="A400" s="11">
        <v>1617</v>
      </c>
      <c r="B400" s="3" t="s">
        <v>1066</v>
      </c>
      <c r="C400" s="3" t="s">
        <v>1067</v>
      </c>
      <c r="D400" s="3" t="s">
        <v>1065</v>
      </c>
      <c r="E400" s="4"/>
      <c r="F400" s="5"/>
      <c r="G400" s="6" t="str">
        <f>209.22*1.00000000</f>
        <v>0</v>
      </c>
      <c r="H400" s="18" t="s">
        <v>13</v>
      </c>
    </row>
    <row r="401" spans="1:8">
      <c r="A401" s="11">
        <v>1619</v>
      </c>
      <c r="B401" s="3" t="s">
        <v>1068</v>
      </c>
      <c r="C401" s="3" t="s">
        <v>1069</v>
      </c>
      <c r="D401" s="3" t="s">
        <v>1070</v>
      </c>
      <c r="E401" s="4"/>
      <c r="F401" s="5"/>
      <c r="G401" s="6" t="str">
        <f>303.6*1.00000000</f>
        <v>0</v>
      </c>
      <c r="H401" s="18" t="s">
        <v>13</v>
      </c>
    </row>
    <row r="402" spans="1:8">
      <c r="A402" s="11">
        <v>1317</v>
      </c>
      <c r="B402" s="3" t="s">
        <v>1071</v>
      </c>
      <c r="C402" s="3" t="s">
        <v>1072</v>
      </c>
      <c r="D402" s="3" t="s">
        <v>1073</v>
      </c>
      <c r="E402" s="4"/>
      <c r="F402" s="5"/>
      <c r="G402" s="6" t="str">
        <f>209.22*1.00000000</f>
        <v>0</v>
      </c>
      <c r="H402" s="18" t="s">
        <v>13</v>
      </c>
    </row>
    <row r="403" spans="1:8">
      <c r="A403" s="11">
        <v>1193</v>
      </c>
      <c r="B403" s="3" t="s">
        <v>1074</v>
      </c>
      <c r="C403" s="3" t="s">
        <v>1075</v>
      </c>
      <c r="D403" s="3" t="s">
        <v>1076</v>
      </c>
      <c r="E403" s="4">
        <v>17</v>
      </c>
      <c r="F403" s="5"/>
      <c r="G403" s="6" t="str">
        <f>209.22*1.00000000</f>
        <v>0</v>
      </c>
      <c r="H403" s="18" t="s">
        <v>13</v>
      </c>
    </row>
    <row r="404" spans="1:8">
      <c r="A404" s="11">
        <v>1618</v>
      </c>
      <c r="B404" s="3" t="s">
        <v>1077</v>
      </c>
      <c r="C404" s="3" t="s">
        <v>1078</v>
      </c>
      <c r="D404" s="3" t="s">
        <v>1079</v>
      </c>
      <c r="E404" s="4"/>
      <c r="F404" s="5"/>
      <c r="G404" s="6" t="str">
        <f>264*1.00000000</f>
        <v>0</v>
      </c>
      <c r="H404" s="18" t="s">
        <v>13</v>
      </c>
    </row>
    <row r="405" spans="1:8">
      <c r="A405" s="11">
        <v>1366</v>
      </c>
      <c r="B405" s="3" t="s">
        <v>1080</v>
      </c>
      <c r="C405" s="3" t="s">
        <v>1081</v>
      </c>
      <c r="D405" s="3" t="s">
        <v>1082</v>
      </c>
      <c r="E405" s="4"/>
      <c r="F405" s="5"/>
      <c r="G405" s="6" t="str">
        <f>353.76*1.00000000</f>
        <v>0</v>
      </c>
      <c r="H405" s="18" t="s">
        <v>13</v>
      </c>
    </row>
    <row r="406" spans="1:8">
      <c r="A406" s="11">
        <v>462</v>
      </c>
      <c r="B406" s="3" t="s">
        <v>1083</v>
      </c>
      <c r="C406" s="3" t="s">
        <v>1084</v>
      </c>
      <c r="D406" s="3" t="s">
        <v>1023</v>
      </c>
      <c r="E406" s="4"/>
      <c r="F406" s="5"/>
      <c r="G406" s="6" t="str">
        <f>209.22*1.00000000</f>
        <v>0</v>
      </c>
      <c r="H406" s="18" t="s">
        <v>13</v>
      </c>
    </row>
    <row r="407" spans="1:8">
      <c r="A407" s="11">
        <v>2663</v>
      </c>
      <c r="B407" s="3" t="s">
        <v>1085</v>
      </c>
      <c r="C407" s="3" t="s">
        <v>1086</v>
      </c>
      <c r="D407" s="3" t="s">
        <v>1087</v>
      </c>
      <c r="E407" s="4"/>
      <c r="F407" s="5"/>
      <c r="G407" s="6" t="str">
        <f>262.02*1.00000000</f>
        <v>0</v>
      </c>
      <c r="H407" s="18" t="s">
        <v>13</v>
      </c>
    </row>
    <row r="408" spans="1:8">
      <c r="A408" s="12" t="s">
        <v>1088</v>
      </c>
      <c r="B408" s="3"/>
      <c r="C408" s="3"/>
      <c r="D408" s="3"/>
      <c r="E408" s="4"/>
      <c r="F408" s="5"/>
      <c r="G408" s="4"/>
      <c r="H408" s="18"/>
    </row>
    <row r="409" spans="1:8">
      <c r="A409" s="11">
        <v>2477</v>
      </c>
      <c r="B409" s="3" t="s">
        <v>17</v>
      </c>
      <c r="C409" s="3" t="s">
        <v>18</v>
      </c>
      <c r="D409" s="3" t="s">
        <v>19</v>
      </c>
      <c r="E409" s="4">
        <v>100</v>
      </c>
      <c r="F409" s="5"/>
      <c r="G409" s="6" t="str">
        <f>5.28*1.00000000</f>
        <v>0</v>
      </c>
      <c r="H409" s="18" t="s">
        <v>13</v>
      </c>
    </row>
    <row r="410" spans="1:8">
      <c r="A410" s="11">
        <v>876</v>
      </c>
      <c r="B410" s="3" t="s">
        <v>23</v>
      </c>
      <c r="C410" s="3" t="s">
        <v>24</v>
      </c>
      <c r="D410" s="3" t="s">
        <v>25</v>
      </c>
      <c r="E410" s="4"/>
      <c r="F410" s="5"/>
      <c r="G410" s="6"/>
      <c r="H410" s="18" t="s">
        <v>13</v>
      </c>
    </row>
    <row r="411" spans="1:8">
      <c r="A411" s="11">
        <v>97</v>
      </c>
      <c r="B411" s="3" t="s">
        <v>26</v>
      </c>
      <c r="C411" s="3" t="s">
        <v>27</v>
      </c>
      <c r="D411" s="3" t="s">
        <v>28</v>
      </c>
      <c r="E411" s="4">
        <v>1</v>
      </c>
      <c r="F411" s="5"/>
      <c r="G411" s="6" t="str">
        <f>36.3*1.00000000</f>
        <v>0</v>
      </c>
      <c r="H411" s="18" t="s">
        <v>13</v>
      </c>
    </row>
    <row r="412" spans="1:8">
      <c r="A412" s="11">
        <v>468</v>
      </c>
      <c r="B412" s="3" t="s">
        <v>32</v>
      </c>
      <c r="C412" s="3" t="s">
        <v>33</v>
      </c>
      <c r="D412" s="3" t="s">
        <v>34</v>
      </c>
      <c r="E412" s="4">
        <v>9222</v>
      </c>
      <c r="F412" s="5"/>
      <c r="G412" s="6" t="str">
        <f>40.26*1.00000000</f>
        <v>0</v>
      </c>
      <c r="H412" s="18" t="s">
        <v>13</v>
      </c>
    </row>
    <row r="413" spans="1:8">
      <c r="A413" s="11">
        <v>38</v>
      </c>
      <c r="B413" s="3" t="s">
        <v>37</v>
      </c>
      <c r="C413" s="3" t="s">
        <v>38</v>
      </c>
      <c r="D413" s="3" t="s">
        <v>39</v>
      </c>
      <c r="E413" s="4"/>
      <c r="F413" s="5"/>
      <c r="G413" s="6"/>
      <c r="H413" s="18" t="s">
        <v>13</v>
      </c>
    </row>
    <row r="414" spans="1:8">
      <c r="A414" s="11">
        <v>2815</v>
      </c>
      <c r="B414" s="3" t="s">
        <v>43</v>
      </c>
      <c r="C414" s="3" t="s">
        <v>44</v>
      </c>
      <c r="D414" s="3" t="s">
        <v>45</v>
      </c>
      <c r="E414" s="4">
        <v>575</v>
      </c>
      <c r="F414" s="5"/>
      <c r="G414" s="6" t="str">
        <f>56.1*1.00000000</f>
        <v>0</v>
      </c>
      <c r="H414" s="18" t="s">
        <v>13</v>
      </c>
    </row>
    <row r="415" spans="1:8">
      <c r="A415" s="11">
        <v>2476</v>
      </c>
      <c r="B415" s="3" t="s">
        <v>46</v>
      </c>
      <c r="C415" s="3" t="s">
        <v>47</v>
      </c>
      <c r="D415" s="3" t="s">
        <v>19</v>
      </c>
      <c r="E415" s="4">
        <v>100</v>
      </c>
      <c r="F415" s="5"/>
      <c r="G415" s="6" t="str">
        <f>5.28*1.00000000</f>
        <v>0</v>
      </c>
      <c r="H415" s="18" t="s">
        <v>13</v>
      </c>
    </row>
    <row r="416" spans="1:8">
      <c r="A416" s="12" t="s">
        <v>1089</v>
      </c>
      <c r="B416" s="3"/>
      <c r="C416" s="3"/>
      <c r="D416" s="3"/>
      <c r="E416" s="4"/>
      <c r="F416" s="5"/>
      <c r="G416" s="4"/>
      <c r="H416" s="18"/>
    </row>
    <row r="417" spans="1:8">
      <c r="A417" s="11">
        <v>79</v>
      </c>
      <c r="B417" s="3" t="s">
        <v>10</v>
      </c>
      <c r="C417" s="3" t="s">
        <v>11</v>
      </c>
      <c r="D417" s="3" t="s">
        <v>12</v>
      </c>
      <c r="E417" s="4">
        <v>7752</v>
      </c>
      <c r="F417" s="5"/>
      <c r="G417" s="6" t="str">
        <f>79.2*1.00000000</f>
        <v>0</v>
      </c>
      <c r="H417" s="18" t="s">
        <v>13</v>
      </c>
    </row>
    <row r="418" spans="1:8">
      <c r="A418" s="11">
        <v>1324</v>
      </c>
      <c r="B418" s="3" t="s">
        <v>1090</v>
      </c>
      <c r="C418" s="3" t="s">
        <v>1091</v>
      </c>
      <c r="D418" s="3" t="s">
        <v>1092</v>
      </c>
      <c r="E418" s="4"/>
      <c r="F418" s="5"/>
      <c r="G418" s="6"/>
      <c r="H418" s="18" t="s">
        <v>13</v>
      </c>
    </row>
    <row r="419" spans="1:8">
      <c r="A419" s="11">
        <v>1323</v>
      </c>
      <c r="B419" s="3" t="s">
        <v>1093</v>
      </c>
      <c r="C419" s="3" t="s">
        <v>1094</v>
      </c>
      <c r="D419" s="3" t="s">
        <v>1095</v>
      </c>
      <c r="E419" s="4"/>
      <c r="F419" s="5"/>
      <c r="G419" s="6" t="str">
        <f>205.92*1.00000000</f>
        <v>0</v>
      </c>
      <c r="H419" s="18" t="s">
        <v>13</v>
      </c>
    </row>
    <row r="420" spans="1:8">
      <c r="A420" s="11">
        <v>20</v>
      </c>
      <c r="B420" s="3" t="s">
        <v>1096</v>
      </c>
      <c r="C420" s="3" t="s">
        <v>1097</v>
      </c>
      <c r="D420" s="3" t="s">
        <v>1092</v>
      </c>
      <c r="E420" s="4"/>
      <c r="F420" s="5"/>
      <c r="G420" s="6" t="str">
        <f>143.88*1.00000000</f>
        <v>0</v>
      </c>
      <c r="H420" s="18" t="s">
        <v>13</v>
      </c>
    </row>
    <row r="421" spans="1:8">
      <c r="A421" s="11">
        <v>1113</v>
      </c>
      <c r="B421" s="3" t="s">
        <v>1098</v>
      </c>
      <c r="C421" s="3" t="s">
        <v>1099</v>
      </c>
      <c r="D421" s="3" t="s">
        <v>1100</v>
      </c>
      <c r="E421" s="4"/>
      <c r="F421" s="5"/>
      <c r="G421" s="6" t="str">
        <f>143.88*1.00000000</f>
        <v>0</v>
      </c>
      <c r="H421" s="18" t="s">
        <v>13</v>
      </c>
    </row>
    <row r="422" spans="1:8">
      <c r="A422" s="11">
        <v>1368</v>
      </c>
      <c r="B422" s="3" t="s">
        <v>1101</v>
      </c>
      <c r="C422" s="3" t="s">
        <v>1102</v>
      </c>
      <c r="D422" s="3" t="s">
        <v>1103</v>
      </c>
      <c r="E422" s="4">
        <v>1218</v>
      </c>
      <c r="F422" s="5"/>
      <c r="G422" s="6" t="str">
        <f>143.88*1.00000000</f>
        <v>0</v>
      </c>
      <c r="H422" s="18" t="s">
        <v>13</v>
      </c>
    </row>
    <row r="423" spans="1:8">
      <c r="A423" s="11">
        <v>864</v>
      </c>
      <c r="B423" s="3" t="s">
        <v>1104</v>
      </c>
      <c r="C423" s="3" t="s">
        <v>1105</v>
      </c>
      <c r="D423" s="3" t="s">
        <v>1106</v>
      </c>
      <c r="E423" s="4"/>
      <c r="F423" s="5"/>
      <c r="G423" s="6" t="str">
        <f>53.7*1.00000000</f>
        <v>0</v>
      </c>
      <c r="H423" s="18" t="s">
        <v>13</v>
      </c>
    </row>
    <row r="424" spans="1:8">
      <c r="A424" s="11">
        <v>1379</v>
      </c>
      <c r="B424" s="3" t="s">
        <v>1107</v>
      </c>
      <c r="C424" s="3" t="s">
        <v>1108</v>
      </c>
      <c r="D424" s="3" t="s">
        <v>1109</v>
      </c>
      <c r="E424" s="4">
        <v>532</v>
      </c>
      <c r="F424" s="5"/>
      <c r="G424" s="6" t="str">
        <f>75.24000000000001*1.00000000</f>
        <v>0</v>
      </c>
      <c r="H424" s="18" t="s">
        <v>13</v>
      </c>
    </row>
    <row r="425" spans="1:8">
      <c r="A425" s="11">
        <v>1220</v>
      </c>
      <c r="B425" s="3" t="s">
        <v>1110</v>
      </c>
      <c r="C425" s="3" t="s">
        <v>1111</v>
      </c>
      <c r="D425" s="3" t="s">
        <v>1109</v>
      </c>
      <c r="E425" s="4"/>
      <c r="F425" s="5"/>
      <c r="G425" s="6" t="str">
        <f>75.24000000000001*1.00000000</f>
        <v>0</v>
      </c>
      <c r="H425" s="18" t="s">
        <v>13</v>
      </c>
    </row>
    <row r="426" spans="1:8">
      <c r="A426" s="11">
        <v>1408</v>
      </c>
      <c r="B426" s="3" t="s">
        <v>1112</v>
      </c>
      <c r="C426" s="3" t="s">
        <v>1113</v>
      </c>
      <c r="D426" s="3" t="s">
        <v>1114</v>
      </c>
      <c r="E426" s="4">
        <v>976</v>
      </c>
      <c r="F426" s="5"/>
      <c r="G426" s="6" t="str">
        <f>75.24000000000001*1.00000000</f>
        <v>0</v>
      </c>
      <c r="H426" s="18" t="s">
        <v>13</v>
      </c>
    </row>
    <row r="427" spans="1:8">
      <c r="A427" s="11">
        <v>2526</v>
      </c>
      <c r="B427" s="3" t="s">
        <v>1115</v>
      </c>
      <c r="C427" s="3" t="s">
        <v>1116</v>
      </c>
      <c r="D427" s="3" t="s">
        <v>1114</v>
      </c>
      <c r="E427" s="4">
        <v>788</v>
      </c>
      <c r="F427" s="5"/>
      <c r="G427" s="6" t="str">
        <f>75.24000000000001*1.00000000</f>
        <v>0</v>
      </c>
      <c r="H427" s="18" t="s">
        <v>13</v>
      </c>
    </row>
    <row r="428" spans="1:8">
      <c r="A428" s="11">
        <v>2522</v>
      </c>
      <c r="B428" s="3" t="s">
        <v>1117</v>
      </c>
      <c r="C428" s="3" t="s">
        <v>1118</v>
      </c>
      <c r="D428" s="3" t="s">
        <v>1114</v>
      </c>
      <c r="E428" s="4"/>
      <c r="F428" s="5"/>
      <c r="G428" s="6" t="str">
        <f>75.24000000000001*1.00000000</f>
        <v>0</v>
      </c>
      <c r="H428" s="18" t="s">
        <v>13</v>
      </c>
    </row>
    <row r="429" spans="1:8">
      <c r="A429" s="11">
        <v>2392</v>
      </c>
      <c r="B429" s="3" t="s">
        <v>1119</v>
      </c>
      <c r="C429" s="3" t="s">
        <v>1120</v>
      </c>
      <c r="D429" s="3" t="s">
        <v>1114</v>
      </c>
      <c r="E429" s="4">
        <v>884</v>
      </c>
      <c r="F429" s="5"/>
      <c r="G429" s="6" t="str">
        <f>75.24000000000001*1.00000000</f>
        <v>0</v>
      </c>
      <c r="H429" s="18" t="s">
        <v>13</v>
      </c>
    </row>
    <row r="430" spans="1:8">
      <c r="A430" s="11">
        <v>1380</v>
      </c>
      <c r="B430" s="3" t="s">
        <v>1121</v>
      </c>
      <c r="C430" s="3" t="s">
        <v>1122</v>
      </c>
      <c r="D430" s="3" t="s">
        <v>1123</v>
      </c>
      <c r="E430" s="4"/>
      <c r="F430" s="5"/>
      <c r="G430" s="6" t="str">
        <f>75.24000000000001*1.00000000</f>
        <v>0</v>
      </c>
      <c r="H430" s="18" t="s">
        <v>13</v>
      </c>
    </row>
    <row r="431" spans="1:8">
      <c r="A431" s="11">
        <v>2658</v>
      </c>
      <c r="B431" s="3" t="s">
        <v>1124</v>
      </c>
      <c r="C431" s="3" t="s">
        <v>1125</v>
      </c>
      <c r="D431" s="3" t="s">
        <v>1126</v>
      </c>
      <c r="E431" s="4"/>
      <c r="F431" s="5"/>
      <c r="G431" s="6" t="str">
        <f>75.24000000000001*1.00000000</f>
        <v>0</v>
      </c>
      <c r="H431" s="18" t="s">
        <v>13</v>
      </c>
    </row>
    <row r="432" spans="1:8">
      <c r="A432" s="11">
        <v>1121</v>
      </c>
      <c r="B432" s="3" t="s">
        <v>1127</v>
      </c>
      <c r="C432" s="3" t="s">
        <v>1128</v>
      </c>
      <c r="D432" s="3" t="s">
        <v>1129</v>
      </c>
      <c r="E432" s="4"/>
      <c r="F432" s="5"/>
      <c r="G432" s="6" t="str">
        <f>118.8*1.00000000</f>
        <v>0</v>
      </c>
      <c r="H432" s="18" t="s">
        <v>13</v>
      </c>
    </row>
    <row r="433" spans="1:8">
      <c r="A433" s="11">
        <v>1218</v>
      </c>
      <c r="B433" s="3" t="s">
        <v>1130</v>
      </c>
      <c r="C433" s="3" t="s">
        <v>1131</v>
      </c>
      <c r="D433" s="3" t="s">
        <v>1132</v>
      </c>
      <c r="E433" s="4">
        <v>650</v>
      </c>
      <c r="F433" s="5"/>
      <c r="G433" s="6" t="str">
        <f>75.24000000000001*1.00000000</f>
        <v>0</v>
      </c>
      <c r="H433" s="18" t="s">
        <v>13</v>
      </c>
    </row>
    <row r="434" spans="1:8">
      <c r="A434" s="11">
        <v>1378</v>
      </c>
      <c r="B434" s="3" t="s">
        <v>1133</v>
      </c>
      <c r="C434" s="3" t="s">
        <v>1134</v>
      </c>
      <c r="D434" s="3" t="s">
        <v>1135</v>
      </c>
      <c r="E434" s="4">
        <v>429</v>
      </c>
      <c r="F434" s="5"/>
      <c r="G434" s="6" t="str">
        <f>75.24000000000001*1.00000000</f>
        <v>0</v>
      </c>
      <c r="H434" s="18" t="s">
        <v>13</v>
      </c>
    </row>
    <row r="435" spans="1:8">
      <c r="A435" s="11">
        <v>2527</v>
      </c>
      <c r="B435" s="3" t="s">
        <v>1136</v>
      </c>
      <c r="C435" s="3" t="s">
        <v>1137</v>
      </c>
      <c r="D435" s="3" t="s">
        <v>1135</v>
      </c>
      <c r="E435" s="4">
        <v>1000</v>
      </c>
      <c r="F435" s="5"/>
      <c r="G435" s="6" t="str">
        <f>75.24000000000001*1.00000000</f>
        <v>0</v>
      </c>
      <c r="H435" s="18" t="s">
        <v>13</v>
      </c>
    </row>
    <row r="436" spans="1:8">
      <c r="A436" s="11">
        <v>3010</v>
      </c>
      <c r="B436" s="3" t="s">
        <v>1138</v>
      </c>
      <c r="C436" s="3" t="s">
        <v>1139</v>
      </c>
      <c r="D436" s="3" t="s">
        <v>1135</v>
      </c>
      <c r="E436" s="4">
        <v>1027</v>
      </c>
      <c r="F436" s="5"/>
      <c r="G436" s="6" t="str">
        <f>75.24000000000001*1.00000000</f>
        <v>0</v>
      </c>
      <c r="H436" s="18" t="s">
        <v>13</v>
      </c>
    </row>
    <row r="437" spans="1:8">
      <c r="A437" s="11">
        <v>2525</v>
      </c>
      <c r="B437" s="3" t="s">
        <v>1140</v>
      </c>
      <c r="C437" s="3" t="s">
        <v>1141</v>
      </c>
      <c r="D437" s="3" t="s">
        <v>1142</v>
      </c>
      <c r="E437" s="4"/>
      <c r="F437" s="5"/>
      <c r="G437" s="6" t="str">
        <f>118.8*1.00000000</f>
        <v>0</v>
      </c>
      <c r="H437" s="18" t="s">
        <v>13</v>
      </c>
    </row>
    <row r="438" spans="1:8">
      <c r="A438" s="11">
        <v>2524</v>
      </c>
      <c r="B438" s="3" t="s">
        <v>1143</v>
      </c>
      <c r="C438" s="3" t="s">
        <v>1144</v>
      </c>
      <c r="D438" s="3" t="s">
        <v>1145</v>
      </c>
      <c r="E438" s="4"/>
      <c r="F438" s="5"/>
      <c r="G438" s="6" t="str">
        <f>75.24000000000001*1.00000000</f>
        <v>0</v>
      </c>
      <c r="H438" s="18" t="s">
        <v>13</v>
      </c>
    </row>
    <row r="439" spans="1:8">
      <c r="A439" s="11">
        <v>2376</v>
      </c>
      <c r="B439" s="3" t="s">
        <v>1146</v>
      </c>
      <c r="C439" s="3" t="s">
        <v>1147</v>
      </c>
      <c r="D439" s="3" t="s">
        <v>1145</v>
      </c>
      <c r="E439" s="4">
        <v>36</v>
      </c>
      <c r="F439" s="5"/>
      <c r="G439" s="6" t="str">
        <f>75.24000000000001*1.00000000</f>
        <v>0</v>
      </c>
      <c r="H439" s="18" t="s">
        <v>13</v>
      </c>
    </row>
    <row r="440" spans="1:8">
      <c r="A440" s="11">
        <v>2393</v>
      </c>
      <c r="B440" s="3" t="s">
        <v>1148</v>
      </c>
      <c r="C440" s="3" t="s">
        <v>1149</v>
      </c>
      <c r="D440" s="3" t="s">
        <v>1145</v>
      </c>
      <c r="E440" s="4">
        <v>60</v>
      </c>
      <c r="F440" s="5"/>
      <c r="G440" s="6" t="str">
        <f>75.24000000000001*1.00000000</f>
        <v>0</v>
      </c>
      <c r="H440" s="18" t="s">
        <v>13</v>
      </c>
    </row>
    <row r="441" spans="1:8">
      <c r="A441" s="11">
        <v>2403</v>
      </c>
      <c r="B441" s="3" t="s">
        <v>1150</v>
      </c>
      <c r="C441" s="3" t="s">
        <v>1151</v>
      </c>
      <c r="D441" s="3" t="s">
        <v>1145</v>
      </c>
      <c r="E441" s="4"/>
      <c r="F441" s="5"/>
      <c r="G441" s="6"/>
      <c r="H441" s="18" t="s">
        <v>13</v>
      </c>
    </row>
    <row r="442" spans="1:8">
      <c r="A442" s="11">
        <v>3133</v>
      </c>
      <c r="B442" s="3" t="s">
        <v>1152</v>
      </c>
      <c r="C442" s="3" t="s">
        <v>1153</v>
      </c>
      <c r="D442" s="3" t="s">
        <v>1154</v>
      </c>
      <c r="E442" s="4">
        <v>962</v>
      </c>
      <c r="F442" s="5"/>
      <c r="G442" s="6" t="str">
        <f>75.00*1.00000000</f>
        <v>0</v>
      </c>
      <c r="H442" s="18" t="s">
        <v>13</v>
      </c>
    </row>
    <row r="443" spans="1:8">
      <c r="A443" s="11">
        <v>3011</v>
      </c>
      <c r="B443" s="3" t="s">
        <v>1155</v>
      </c>
      <c r="C443" s="3" t="s">
        <v>1156</v>
      </c>
      <c r="D443" s="3" t="s">
        <v>1157</v>
      </c>
      <c r="E443" s="4">
        <v>463</v>
      </c>
      <c r="F443" s="5"/>
      <c r="G443" s="6" t="str">
        <f>75.24000000000001*1.00000000</f>
        <v>0</v>
      </c>
      <c r="H443" s="18" t="s">
        <v>13</v>
      </c>
    </row>
    <row r="444" spans="1:8">
      <c r="A444" s="11">
        <v>1177</v>
      </c>
      <c r="B444" s="3" t="s">
        <v>1158</v>
      </c>
      <c r="C444" s="3" t="s">
        <v>1159</v>
      </c>
      <c r="D444" s="3" t="s">
        <v>1106</v>
      </c>
      <c r="E444" s="4"/>
      <c r="F444" s="5"/>
      <c r="G444" s="6" t="str">
        <f>75.24000000000001*1.00000000</f>
        <v>0</v>
      </c>
      <c r="H444" s="18" t="s">
        <v>13</v>
      </c>
    </row>
    <row r="445" spans="1:8">
      <c r="A445" s="11">
        <v>553</v>
      </c>
      <c r="B445" s="3" t="s">
        <v>1160</v>
      </c>
      <c r="C445" s="3" t="s">
        <v>1161</v>
      </c>
      <c r="D445" s="3" t="s">
        <v>1106</v>
      </c>
      <c r="E445" s="4"/>
      <c r="F445" s="5"/>
      <c r="G445" s="6" t="str">
        <f>75.24000000000001*1.00000000</f>
        <v>0</v>
      </c>
      <c r="H445" s="18" t="s">
        <v>13</v>
      </c>
    </row>
    <row r="446" spans="1:8">
      <c r="A446" s="11">
        <v>2523</v>
      </c>
      <c r="B446" s="3" t="s">
        <v>1162</v>
      </c>
      <c r="C446" s="3" t="s">
        <v>1163</v>
      </c>
      <c r="D446" s="3" t="s">
        <v>1164</v>
      </c>
      <c r="E446" s="4"/>
      <c r="F446" s="5"/>
      <c r="G446" s="6" t="str">
        <f>75.24000000000001*1.00000000</f>
        <v>0</v>
      </c>
      <c r="H446" s="18" t="s">
        <v>13</v>
      </c>
    </row>
    <row r="447" spans="1:8">
      <c r="A447" s="11">
        <v>2650</v>
      </c>
      <c r="B447" s="3" t="s">
        <v>1165</v>
      </c>
      <c r="C447" s="3" t="s">
        <v>1166</v>
      </c>
      <c r="D447" s="3" t="s">
        <v>1167</v>
      </c>
      <c r="E447" s="4"/>
      <c r="F447" s="5"/>
      <c r="G447" s="6" t="str">
        <f>75.24000000000001*1.00000000</f>
        <v>0</v>
      </c>
      <c r="H447" s="18" t="s">
        <v>13</v>
      </c>
    </row>
    <row r="448" spans="1:8">
      <c r="A448" s="11">
        <v>2528</v>
      </c>
      <c r="B448" s="3" t="s">
        <v>1168</v>
      </c>
      <c r="C448" s="3" t="s">
        <v>1169</v>
      </c>
      <c r="D448" s="3" t="s">
        <v>1170</v>
      </c>
      <c r="E448" s="4">
        <v>808</v>
      </c>
      <c r="F448" s="5"/>
      <c r="G448" s="6" t="str">
        <f>75.24000000000001*1.00000000</f>
        <v>0</v>
      </c>
      <c r="H448" s="18" t="s">
        <v>13</v>
      </c>
    </row>
    <row r="449" spans="1:8">
      <c r="A449" s="11">
        <v>2651</v>
      </c>
      <c r="B449" s="3" t="s">
        <v>1171</v>
      </c>
      <c r="C449" s="3" t="s">
        <v>1172</v>
      </c>
      <c r="D449" s="3" t="s">
        <v>1173</v>
      </c>
      <c r="E449" s="4">
        <v>10</v>
      </c>
      <c r="F449" s="5"/>
      <c r="G449" s="6" t="str">
        <f>75.24000000000001*1.00000000</f>
        <v>0</v>
      </c>
      <c r="H449" s="18" t="s">
        <v>13</v>
      </c>
    </row>
    <row r="450" spans="1:8">
      <c r="A450" s="11">
        <v>2390</v>
      </c>
      <c r="B450" s="3" t="s">
        <v>1174</v>
      </c>
      <c r="C450" s="3" t="s">
        <v>1175</v>
      </c>
      <c r="D450" s="3" t="s">
        <v>1176</v>
      </c>
      <c r="E450" s="4">
        <v>159</v>
      </c>
      <c r="F450" s="5"/>
      <c r="G450" s="6" t="str">
        <f>75.24000000000001*1.00000000</f>
        <v>0</v>
      </c>
      <c r="H450" s="18" t="s">
        <v>13</v>
      </c>
    </row>
    <row r="451" spans="1:8">
      <c r="A451" s="11">
        <v>2683</v>
      </c>
      <c r="B451" s="3" t="s">
        <v>1177</v>
      </c>
      <c r="C451" s="3" t="s">
        <v>1178</v>
      </c>
      <c r="D451" s="3" t="s">
        <v>1179</v>
      </c>
      <c r="E451" s="4">
        <v>441</v>
      </c>
      <c r="F451" s="5"/>
      <c r="G451" s="6" t="str">
        <f>75.24000000000001*1.00000000</f>
        <v>0</v>
      </c>
      <c r="H451" s="18" t="s">
        <v>13</v>
      </c>
    </row>
    <row r="452" spans="1:8">
      <c r="A452" s="11">
        <v>2326</v>
      </c>
      <c r="B452" s="3" t="s">
        <v>1180</v>
      </c>
      <c r="C452" s="3" t="s">
        <v>1181</v>
      </c>
      <c r="D452" s="3" t="s">
        <v>1179</v>
      </c>
      <c r="E452" s="4">
        <v>756</v>
      </c>
      <c r="F452" s="5"/>
      <c r="G452" s="6" t="str">
        <f>75.24000000000001*1.00000000</f>
        <v>0</v>
      </c>
      <c r="H452" s="18" t="s">
        <v>13</v>
      </c>
    </row>
    <row r="453" spans="1:8">
      <c r="A453" s="11">
        <v>2652</v>
      </c>
      <c r="B453" s="3" t="s">
        <v>1182</v>
      </c>
      <c r="C453" s="3" t="s">
        <v>1183</v>
      </c>
      <c r="D453" s="3" t="s">
        <v>1184</v>
      </c>
      <c r="E453" s="4"/>
      <c r="F453" s="5"/>
      <c r="G453" s="6" t="str">
        <f>75.24000000000001*1.00000000</f>
        <v>0</v>
      </c>
      <c r="H453" s="18" t="s">
        <v>13</v>
      </c>
    </row>
    <row r="454" spans="1:8">
      <c r="A454" s="11">
        <v>2394</v>
      </c>
      <c r="B454" s="3" t="s">
        <v>1185</v>
      </c>
      <c r="C454" s="3" t="s">
        <v>1186</v>
      </c>
      <c r="D454" s="3" t="s">
        <v>1184</v>
      </c>
      <c r="E454" s="4"/>
      <c r="F454" s="5"/>
      <c r="G454" s="6" t="str">
        <f>75.24000000000001*1.00000000</f>
        <v>0</v>
      </c>
      <c r="H454" s="18" t="s">
        <v>13</v>
      </c>
    </row>
    <row r="455" spans="1:8">
      <c r="A455" s="11">
        <v>2395</v>
      </c>
      <c r="B455" s="3" t="s">
        <v>1187</v>
      </c>
      <c r="C455" s="3" t="s">
        <v>1188</v>
      </c>
      <c r="D455" s="3" t="s">
        <v>1189</v>
      </c>
      <c r="E455" s="4">
        <v>18</v>
      </c>
      <c r="F455" s="5"/>
      <c r="G455" s="6" t="str">
        <f>75.24000000000001*1.00000000</f>
        <v>0</v>
      </c>
      <c r="H455" s="18" t="s">
        <v>13</v>
      </c>
    </row>
    <row r="456" spans="1:8">
      <c r="A456" s="11">
        <v>2580</v>
      </c>
      <c r="B456" s="3" t="s">
        <v>1190</v>
      </c>
      <c r="C456" s="3" t="s">
        <v>1191</v>
      </c>
      <c r="D456" s="3" t="s">
        <v>1192</v>
      </c>
      <c r="E456" s="4"/>
      <c r="F456" s="5"/>
      <c r="G456" s="6" t="str">
        <f>99*1.00000000</f>
        <v>0</v>
      </c>
      <c r="H456" s="18" t="s">
        <v>13</v>
      </c>
    </row>
    <row r="457" spans="1:8">
      <c r="A457" s="11">
        <v>2396</v>
      </c>
      <c r="B457" s="3" t="s">
        <v>1193</v>
      </c>
      <c r="C457" s="3" t="s">
        <v>1194</v>
      </c>
      <c r="D457" s="3" t="s">
        <v>1195</v>
      </c>
      <c r="E457" s="4">
        <v>10</v>
      </c>
      <c r="F457" s="5"/>
      <c r="G457" s="6" t="str">
        <f>75.24000000000001*1.00000000</f>
        <v>0</v>
      </c>
      <c r="H457" s="18" t="s">
        <v>13</v>
      </c>
    </row>
    <row r="458" spans="1:8">
      <c r="A458" s="11">
        <v>2397</v>
      </c>
      <c r="B458" s="3" t="s">
        <v>1196</v>
      </c>
      <c r="C458" s="3" t="s">
        <v>1197</v>
      </c>
      <c r="D458" s="3" t="s">
        <v>1198</v>
      </c>
      <c r="E458" s="4">
        <v>1</v>
      </c>
      <c r="F458" s="5"/>
      <c r="G458" s="6" t="str">
        <f>75.24000000000001*1.00000000</f>
        <v>0</v>
      </c>
      <c r="H458" s="18" t="s">
        <v>13</v>
      </c>
    </row>
    <row r="459" spans="1:8">
      <c r="A459" s="11">
        <v>2391</v>
      </c>
      <c r="B459" s="3" t="s">
        <v>1199</v>
      </c>
      <c r="C459" s="3" t="s">
        <v>1200</v>
      </c>
      <c r="D459" s="3" t="s">
        <v>1201</v>
      </c>
      <c r="E459" s="4"/>
      <c r="F459" s="5"/>
      <c r="G459" s="6" t="str">
        <f>75.24000000000001*1.00000000</f>
        <v>0</v>
      </c>
      <c r="H459" s="18" t="s">
        <v>13</v>
      </c>
    </row>
    <row r="460" spans="1:8">
      <c r="A460" s="11">
        <v>2398</v>
      </c>
      <c r="B460" s="3" t="s">
        <v>1202</v>
      </c>
      <c r="C460" s="3" t="s">
        <v>1203</v>
      </c>
      <c r="D460" s="3" t="s">
        <v>1201</v>
      </c>
      <c r="E460" s="4"/>
      <c r="F460" s="5"/>
      <c r="G460" s="6" t="str">
        <f>75.24000000000001*1.00000000</f>
        <v>0</v>
      </c>
      <c r="H460" s="18" t="s">
        <v>13</v>
      </c>
    </row>
    <row r="461" spans="1:8">
      <c r="A461" s="11">
        <v>2494</v>
      </c>
      <c r="B461" s="3" t="s">
        <v>1204</v>
      </c>
      <c r="C461" s="3" t="s">
        <v>1205</v>
      </c>
      <c r="D461" s="3" t="s">
        <v>1206</v>
      </c>
      <c r="E461" s="4"/>
      <c r="F461" s="5"/>
      <c r="G461" s="6" t="str">
        <f>75.24000000000001*1.00000000</f>
        <v>0</v>
      </c>
      <c r="H461" s="18" t="s">
        <v>13</v>
      </c>
    </row>
    <row r="462" spans="1:8">
      <c r="A462" s="11">
        <v>1118</v>
      </c>
      <c r="B462" s="3" t="s">
        <v>1207</v>
      </c>
      <c r="C462" s="3" t="s">
        <v>1208</v>
      </c>
      <c r="D462" s="3" t="s">
        <v>1206</v>
      </c>
      <c r="E462" s="4"/>
      <c r="F462" s="5"/>
      <c r="G462" s="6" t="str">
        <f>75.24000000000001*1.00000000</f>
        <v>0</v>
      </c>
      <c r="H462" s="18" t="s">
        <v>13</v>
      </c>
    </row>
    <row r="463" spans="1:8">
      <c r="A463" s="11">
        <v>1381</v>
      </c>
      <c r="B463" s="3" t="s">
        <v>1209</v>
      </c>
      <c r="C463" s="3" t="s">
        <v>1210</v>
      </c>
      <c r="D463" s="3" t="s">
        <v>1211</v>
      </c>
      <c r="E463" s="4"/>
      <c r="F463" s="5"/>
      <c r="G463" s="6" t="str">
        <f>75.24000000000001*1.00000000</f>
        <v>0</v>
      </c>
      <c r="H463" s="18" t="s">
        <v>13</v>
      </c>
    </row>
    <row r="464" spans="1:8">
      <c r="A464" s="11">
        <v>931</v>
      </c>
      <c r="B464" s="3" t="s">
        <v>1212</v>
      </c>
      <c r="C464" s="3" t="s">
        <v>1213</v>
      </c>
      <c r="D464" s="3" t="s">
        <v>1214</v>
      </c>
      <c r="E464" s="4"/>
      <c r="F464" s="5"/>
      <c r="G464" s="6" t="str">
        <f>118.8*1.00000000</f>
        <v>0</v>
      </c>
      <c r="H464" s="18" t="s">
        <v>13</v>
      </c>
    </row>
    <row r="465" spans="1:8">
      <c r="A465" s="11">
        <v>2090</v>
      </c>
      <c r="B465" s="3" t="s">
        <v>1215</v>
      </c>
      <c r="C465" s="3" t="s">
        <v>1216</v>
      </c>
      <c r="D465" s="3" t="s">
        <v>1217</v>
      </c>
      <c r="E465" s="4">
        <v>966</v>
      </c>
      <c r="F465" s="5"/>
      <c r="G465" s="6" t="str">
        <f>75.24000000000001*1.00000000</f>
        <v>0</v>
      </c>
      <c r="H465" s="18" t="s">
        <v>13</v>
      </c>
    </row>
    <row r="466" spans="1:8">
      <c r="A466" s="11">
        <v>2529</v>
      </c>
      <c r="B466" s="3" t="s">
        <v>1218</v>
      </c>
      <c r="C466" s="3" t="s">
        <v>1219</v>
      </c>
      <c r="D466" s="3" t="s">
        <v>1220</v>
      </c>
      <c r="E466" s="4"/>
      <c r="F466" s="5"/>
      <c r="G466" s="6" t="str">
        <f>118.8*1.00000000</f>
        <v>0</v>
      </c>
      <c r="H466" s="18" t="s">
        <v>13</v>
      </c>
    </row>
    <row r="467" spans="1:8">
      <c r="A467" s="11">
        <v>2534</v>
      </c>
      <c r="B467" s="3" t="s">
        <v>1221</v>
      </c>
      <c r="C467" s="3" t="s">
        <v>1222</v>
      </c>
      <c r="D467" s="3" t="s">
        <v>1223</v>
      </c>
      <c r="E467" s="4"/>
      <c r="F467" s="5"/>
      <c r="G467" s="6" t="str">
        <f>118.8*1.00000000</f>
        <v>0</v>
      </c>
      <c r="H467" s="18" t="s">
        <v>13</v>
      </c>
    </row>
    <row r="468" spans="1:8">
      <c r="A468" s="11">
        <v>1119</v>
      </c>
      <c r="B468" s="3" t="s">
        <v>1224</v>
      </c>
      <c r="C468" s="3" t="s">
        <v>1225</v>
      </c>
      <c r="D468" s="3" t="s">
        <v>1226</v>
      </c>
      <c r="E468" s="4"/>
      <c r="F468" s="5"/>
      <c r="G468" s="6" t="str">
        <f>121.44*1.00000000</f>
        <v>0</v>
      </c>
      <c r="H468" s="18" t="s">
        <v>13</v>
      </c>
    </row>
    <row r="469" spans="1:8">
      <c r="A469" s="11">
        <v>2535</v>
      </c>
      <c r="B469" s="3" t="s">
        <v>1227</v>
      </c>
      <c r="C469" s="3" t="s">
        <v>1228</v>
      </c>
      <c r="D469" s="3" t="s">
        <v>1226</v>
      </c>
      <c r="E469" s="4"/>
      <c r="F469" s="5"/>
      <c r="G469" s="6" t="str">
        <f>118.8*1.00000000</f>
        <v>0</v>
      </c>
      <c r="H469" s="18" t="s">
        <v>13</v>
      </c>
    </row>
    <row r="470" spans="1:8">
      <c r="A470" s="11">
        <v>2530</v>
      </c>
      <c r="B470" s="3" t="s">
        <v>1229</v>
      </c>
      <c r="C470" s="3" t="s">
        <v>1230</v>
      </c>
      <c r="D470" s="3" t="s">
        <v>1231</v>
      </c>
      <c r="E470" s="4"/>
      <c r="F470" s="5"/>
      <c r="G470" s="6" t="str">
        <f>92.40*1.00000000</f>
        <v>0</v>
      </c>
      <c r="H470" s="18" t="s">
        <v>13</v>
      </c>
    </row>
    <row r="471" spans="1:8">
      <c r="A471" s="11">
        <v>2677</v>
      </c>
      <c r="B471" s="3" t="s">
        <v>1232</v>
      </c>
      <c r="C471" s="3" t="s">
        <v>1233</v>
      </c>
      <c r="D471" s="3" t="s">
        <v>1234</v>
      </c>
      <c r="E471" s="4">
        <v>4</v>
      </c>
      <c r="F471" s="5"/>
      <c r="G471" s="6" t="str">
        <f>92.40*1.00000000</f>
        <v>0</v>
      </c>
      <c r="H471" s="18" t="s">
        <v>13</v>
      </c>
    </row>
    <row r="472" spans="1:8">
      <c r="A472" s="11">
        <v>2495</v>
      </c>
      <c r="B472" s="3" t="s">
        <v>1235</v>
      </c>
      <c r="C472" s="3" t="s">
        <v>1236</v>
      </c>
      <c r="D472" s="3" t="s">
        <v>1237</v>
      </c>
      <c r="E472" s="4"/>
      <c r="F472" s="5"/>
      <c r="G472" s="6" t="str">
        <f>92.40*1.00000000</f>
        <v>0</v>
      </c>
      <c r="H472" s="18" t="s">
        <v>13</v>
      </c>
    </row>
    <row r="473" spans="1:8">
      <c r="A473" s="11">
        <v>1242</v>
      </c>
      <c r="B473" s="3" t="s">
        <v>1238</v>
      </c>
      <c r="C473" s="3" t="s">
        <v>1239</v>
      </c>
      <c r="D473" s="3" t="s">
        <v>1240</v>
      </c>
      <c r="E473" s="4"/>
      <c r="F473" s="5"/>
      <c r="G473" s="6" t="str">
        <f>92.40*1.00000000</f>
        <v>0</v>
      </c>
      <c r="H473" s="18" t="s">
        <v>13</v>
      </c>
    </row>
    <row r="474" spans="1:8">
      <c r="A474" s="11">
        <v>2531</v>
      </c>
      <c r="B474" s="3" t="s">
        <v>1241</v>
      </c>
      <c r="C474" s="3" t="s">
        <v>1242</v>
      </c>
      <c r="D474" s="3" t="s">
        <v>1243</v>
      </c>
      <c r="E474" s="4">
        <v>978</v>
      </c>
      <c r="F474" s="5"/>
      <c r="G474" s="6" t="str">
        <f>92.40*1.00000000</f>
        <v>0</v>
      </c>
      <c r="H474" s="18" t="s">
        <v>13</v>
      </c>
    </row>
    <row r="475" spans="1:8">
      <c r="A475" s="11">
        <v>2399</v>
      </c>
      <c r="B475" s="3" t="s">
        <v>1244</v>
      </c>
      <c r="C475" s="3" t="s">
        <v>1245</v>
      </c>
      <c r="D475" s="3" t="s">
        <v>1246</v>
      </c>
      <c r="E475" s="4"/>
      <c r="F475" s="5"/>
      <c r="G475" s="6" t="str">
        <f>92.40*1.00000000</f>
        <v>0</v>
      </c>
      <c r="H475" s="18" t="s">
        <v>13</v>
      </c>
    </row>
    <row r="476" spans="1:8">
      <c r="A476" s="11">
        <v>932</v>
      </c>
      <c r="B476" s="3" t="s">
        <v>1247</v>
      </c>
      <c r="C476" s="3" t="s">
        <v>1248</v>
      </c>
      <c r="D476" s="3" t="s">
        <v>1246</v>
      </c>
      <c r="E476" s="4"/>
      <c r="F476" s="5"/>
      <c r="G476" s="6" t="str">
        <f>92.40*1.00000000</f>
        <v>0</v>
      </c>
      <c r="H476" s="18" t="s">
        <v>13</v>
      </c>
    </row>
    <row r="477" spans="1:8">
      <c r="A477" s="11">
        <v>2533</v>
      </c>
      <c r="B477" s="3" t="s">
        <v>1249</v>
      </c>
      <c r="C477" s="3" t="s">
        <v>1250</v>
      </c>
      <c r="D477" s="3" t="s">
        <v>1251</v>
      </c>
      <c r="E477" s="4"/>
      <c r="F477" s="5"/>
      <c r="G477" s="6" t="str">
        <f>92.40*1.00000000</f>
        <v>0</v>
      </c>
      <c r="H477" s="18" t="s">
        <v>13</v>
      </c>
    </row>
    <row r="478" spans="1:8">
      <c r="A478" s="11">
        <v>1120</v>
      </c>
      <c r="B478" s="3" t="s">
        <v>1252</v>
      </c>
      <c r="C478" s="3" t="s">
        <v>1253</v>
      </c>
      <c r="D478" s="3" t="s">
        <v>1254</v>
      </c>
      <c r="E478" s="4"/>
      <c r="F478" s="5"/>
      <c r="G478" s="6" t="str">
        <f>132*1.00000000</f>
        <v>0</v>
      </c>
      <c r="H478" s="18" t="s">
        <v>13</v>
      </c>
    </row>
    <row r="479" spans="1:8">
      <c r="A479" s="11">
        <v>1423</v>
      </c>
      <c r="B479" s="3" t="s">
        <v>1255</v>
      </c>
      <c r="C479" s="3" t="s">
        <v>1256</v>
      </c>
      <c r="D479" s="3" t="s">
        <v>1257</v>
      </c>
      <c r="E479" s="4">
        <v>197</v>
      </c>
      <c r="F479" s="5"/>
      <c r="G479" s="6" t="str">
        <f>92.40*1.00000000</f>
        <v>0</v>
      </c>
      <c r="H479" s="18" t="s">
        <v>13</v>
      </c>
    </row>
    <row r="480" spans="1:8">
      <c r="A480" s="11">
        <v>2532</v>
      </c>
      <c r="B480" s="3" t="s">
        <v>1258</v>
      </c>
      <c r="C480" s="3" t="s">
        <v>1259</v>
      </c>
      <c r="D480" s="3" t="s">
        <v>1260</v>
      </c>
      <c r="E480" s="4">
        <v>37</v>
      </c>
      <c r="F480" s="5"/>
      <c r="G480" s="6" t="str">
        <f>92.40*1.00000000</f>
        <v>0</v>
      </c>
      <c r="H480" s="18" t="s">
        <v>13</v>
      </c>
    </row>
    <row r="481" spans="1:8">
      <c r="A481" s="11">
        <v>865</v>
      </c>
      <c r="B481" s="3" t="s">
        <v>1261</v>
      </c>
      <c r="C481" s="3" t="s">
        <v>1262</v>
      </c>
      <c r="D481" s="3" t="s">
        <v>1263</v>
      </c>
      <c r="E481" s="4">
        <v>1</v>
      </c>
      <c r="F481" s="5"/>
      <c r="G481" s="6" t="str">
        <f>42.9*1.00000000</f>
        <v>0</v>
      </c>
      <c r="H481" s="18" t="s">
        <v>13</v>
      </c>
    </row>
    <row r="482" spans="1:8">
      <c r="A482" s="12" t="s">
        <v>1264</v>
      </c>
      <c r="B482" s="3"/>
      <c r="C482" s="3"/>
      <c r="D482" s="3"/>
      <c r="E482" s="4"/>
      <c r="F482" s="5"/>
      <c r="G482" s="4"/>
      <c r="H482" s="18"/>
    </row>
    <row r="483" spans="1:8">
      <c r="A483" s="11">
        <v>2402</v>
      </c>
      <c r="B483" s="3" t="s">
        <v>1265</v>
      </c>
      <c r="C483" s="3" t="s">
        <v>1266</v>
      </c>
      <c r="D483" s="3" t="s">
        <v>1267</v>
      </c>
      <c r="E483" s="4"/>
      <c r="F483" s="5"/>
      <c r="G483" s="6" t="str">
        <f>82.5*1.00000000</f>
        <v>0</v>
      </c>
      <c r="H483" s="18" t="s">
        <v>13</v>
      </c>
    </row>
    <row r="484" spans="1:8">
      <c r="A484" s="11">
        <v>1112</v>
      </c>
      <c r="B484" s="3" t="s">
        <v>1268</v>
      </c>
      <c r="C484" s="3" t="s">
        <v>1269</v>
      </c>
      <c r="D484" s="3" t="s">
        <v>1270</v>
      </c>
      <c r="E484" s="4">
        <v>6</v>
      </c>
      <c r="F484" s="5"/>
      <c r="G484" s="6" t="str">
        <f>42.50*1.00000000</f>
        <v>0</v>
      </c>
      <c r="H484" s="18" t="s">
        <v>13</v>
      </c>
    </row>
    <row r="485" spans="1:8">
      <c r="A485" s="11">
        <v>2705</v>
      </c>
      <c r="B485" s="3" t="s">
        <v>1271</v>
      </c>
      <c r="C485" s="3" t="s">
        <v>1272</v>
      </c>
      <c r="D485" s="3" t="s">
        <v>1273</v>
      </c>
      <c r="E485" s="4">
        <v>267</v>
      </c>
      <c r="F485" s="5"/>
      <c r="G485" s="6" t="str">
        <f>82.5*1.00000000</f>
        <v>0</v>
      </c>
      <c r="H485" s="18" t="s">
        <v>13</v>
      </c>
    </row>
    <row r="486" spans="1:8">
      <c r="A486" s="12" t="s">
        <v>1274</v>
      </c>
      <c r="B486" s="3"/>
      <c r="C486" s="3"/>
      <c r="D486" s="3"/>
      <c r="E486" s="4"/>
      <c r="F486" s="5"/>
      <c r="G486" s="4"/>
      <c r="H486" s="18"/>
    </row>
    <row r="487" spans="1:8">
      <c r="A487" s="11">
        <v>955</v>
      </c>
      <c r="B487" s="3" t="s">
        <v>1275</v>
      </c>
      <c r="C487" s="3" t="s">
        <v>1276</v>
      </c>
      <c r="D487" s="3" t="s">
        <v>1277</v>
      </c>
      <c r="E487" s="4"/>
      <c r="F487" s="5"/>
      <c r="G487" s="6"/>
      <c r="H487" s="18" t="s">
        <v>13</v>
      </c>
    </row>
    <row r="488" spans="1:8">
      <c r="A488" s="11">
        <v>952</v>
      </c>
      <c r="B488" s="3" t="s">
        <v>1278</v>
      </c>
      <c r="C488" s="3" t="s">
        <v>1279</v>
      </c>
      <c r="D488" s="3" t="s">
        <v>1280</v>
      </c>
      <c r="E488" s="4"/>
      <c r="F488" s="5"/>
      <c r="G488" s="6"/>
      <c r="H488" s="18" t="s">
        <v>13</v>
      </c>
    </row>
    <row r="489" spans="1:8">
      <c r="A489" s="12" t="s">
        <v>1281</v>
      </c>
      <c r="B489" s="3"/>
      <c r="C489" s="3"/>
      <c r="D489" s="3"/>
      <c r="E489" s="4"/>
      <c r="F489" s="5"/>
      <c r="G489" s="4"/>
      <c r="H489" s="18"/>
    </row>
    <row r="490" spans="1:8">
      <c r="A490" s="11">
        <v>2915</v>
      </c>
      <c r="B490" s="3" t="s">
        <v>1282</v>
      </c>
      <c r="C490" s="3" t="s">
        <v>1283</v>
      </c>
      <c r="D490" s="3" t="s">
        <v>1284</v>
      </c>
      <c r="E490" s="4"/>
      <c r="F490" s="5"/>
      <c r="G490" s="6"/>
      <c r="H490" s="18" t="s">
        <v>13</v>
      </c>
    </row>
    <row r="491" spans="1:8">
      <c r="A491" s="11">
        <v>2825</v>
      </c>
      <c r="B491" s="3" t="s">
        <v>1285</v>
      </c>
      <c r="C491" s="3" t="s">
        <v>1286</v>
      </c>
      <c r="D491" s="3" t="s">
        <v>1287</v>
      </c>
      <c r="E491" s="4">
        <v>151</v>
      </c>
      <c r="F491" s="5"/>
      <c r="G491" s="6" t="str">
        <f>1760.22*1.00000000</f>
        <v>0</v>
      </c>
      <c r="H491" s="18" t="s">
        <v>13</v>
      </c>
    </row>
    <row r="492" spans="1:8">
      <c r="A492" s="11">
        <v>2824</v>
      </c>
      <c r="B492" s="3" t="s">
        <v>1288</v>
      </c>
      <c r="C492" s="3" t="s">
        <v>1289</v>
      </c>
      <c r="D492" s="3" t="s">
        <v>1290</v>
      </c>
      <c r="E492" s="4"/>
      <c r="F492" s="5"/>
      <c r="G492" s="6"/>
      <c r="H492" s="18" t="s">
        <v>13</v>
      </c>
    </row>
    <row r="493" spans="1:8">
      <c r="A493" s="12" t="s">
        <v>1291</v>
      </c>
      <c r="B493" s="3"/>
      <c r="C493" s="3"/>
      <c r="D493" s="3"/>
      <c r="E493" s="4"/>
      <c r="F493" s="5"/>
      <c r="G493" s="4"/>
      <c r="H493" s="18"/>
    </row>
    <row r="494" spans="1:8">
      <c r="A494" s="11">
        <v>198</v>
      </c>
      <c r="B494" s="3" t="s">
        <v>1292</v>
      </c>
      <c r="C494" s="3" t="s">
        <v>1293</v>
      </c>
      <c r="D494" s="3" t="s">
        <v>1294</v>
      </c>
      <c r="E494" s="4"/>
      <c r="F494" s="5"/>
      <c r="G494" s="6"/>
      <c r="H494" s="18" t="s">
        <v>13</v>
      </c>
    </row>
    <row r="495" spans="1:8">
      <c r="A495" s="11">
        <v>2486</v>
      </c>
      <c r="B495" s="3" t="s">
        <v>1295</v>
      </c>
      <c r="C495" s="3" t="s">
        <v>1296</v>
      </c>
      <c r="D495" s="3" t="s">
        <v>1297</v>
      </c>
      <c r="E495" s="4">
        <v>1</v>
      </c>
      <c r="F495" s="5"/>
      <c r="G495" s="6" t="str">
        <f>1418*1.00000000</f>
        <v>0</v>
      </c>
      <c r="H495" s="18" t="s">
        <v>13</v>
      </c>
    </row>
    <row r="496" spans="1:8">
      <c r="A496" s="11">
        <v>2487</v>
      </c>
      <c r="B496" s="3" t="s">
        <v>1298</v>
      </c>
      <c r="C496" s="3" t="s">
        <v>1299</v>
      </c>
      <c r="D496" s="3" t="s">
        <v>1300</v>
      </c>
      <c r="E496" s="4"/>
      <c r="F496" s="5"/>
      <c r="G496" s="6" t="str">
        <f>1953*1.00000000</f>
        <v>0</v>
      </c>
      <c r="H496" s="18" t="s">
        <v>13</v>
      </c>
    </row>
    <row r="497" spans="1:8">
      <c r="A497" s="11">
        <v>2488</v>
      </c>
      <c r="B497" s="3" t="s">
        <v>1301</v>
      </c>
      <c r="C497" s="3" t="s">
        <v>1302</v>
      </c>
      <c r="D497" s="3" t="s">
        <v>1303</v>
      </c>
      <c r="E497" s="4">
        <v>2</v>
      </c>
      <c r="F497" s="5"/>
      <c r="G497" s="6" t="str">
        <f>2368*1.00000000</f>
        <v>0</v>
      </c>
      <c r="H497" s="18" t="s">
        <v>13</v>
      </c>
    </row>
    <row r="498" spans="1:8">
      <c r="A498" s="11">
        <v>1164</v>
      </c>
      <c r="B498" s="3" t="s">
        <v>1304</v>
      </c>
      <c r="C498" s="3" t="s">
        <v>1305</v>
      </c>
      <c r="D498" s="3" t="s">
        <v>1306</v>
      </c>
      <c r="E498" s="4"/>
      <c r="F498" s="5"/>
      <c r="G498" s="6"/>
      <c r="H498" s="18" t="s">
        <v>13</v>
      </c>
    </row>
    <row r="499" spans="1:8">
      <c r="A499" s="12" t="s">
        <v>1307</v>
      </c>
      <c r="B499" s="3"/>
      <c r="C499" s="3"/>
      <c r="D499" s="3"/>
      <c r="E499" s="4"/>
      <c r="F499" s="5"/>
      <c r="G499" s="4"/>
      <c r="H499" s="18"/>
    </row>
    <row r="500" spans="1:8">
      <c r="A500" s="11">
        <v>940</v>
      </c>
      <c r="B500" s="3" t="s">
        <v>1308</v>
      </c>
      <c r="C500" s="3" t="s">
        <v>1309</v>
      </c>
      <c r="D500" s="3" t="s">
        <v>1310</v>
      </c>
      <c r="E500" s="4"/>
      <c r="F500" s="5"/>
      <c r="G500" s="6" t="str">
        <f>17.37*1.00000000</f>
        <v>0</v>
      </c>
      <c r="H500" s="18" t="s">
        <v>13</v>
      </c>
    </row>
    <row r="501" spans="1:8">
      <c r="A501" s="11">
        <v>875</v>
      </c>
      <c r="B501" s="3" t="s">
        <v>1311</v>
      </c>
      <c r="C501" s="3" t="s">
        <v>1312</v>
      </c>
      <c r="D501" s="3" t="s">
        <v>1313</v>
      </c>
      <c r="E501" s="4">
        <v>5</v>
      </c>
      <c r="F501" s="5"/>
      <c r="G501" s="6"/>
      <c r="H501" s="18" t="s">
        <v>13</v>
      </c>
    </row>
    <row r="502" spans="1:8">
      <c r="A502" s="11">
        <v>942</v>
      </c>
      <c r="B502" s="3" t="s">
        <v>1314</v>
      </c>
      <c r="C502" s="3" t="s">
        <v>1315</v>
      </c>
      <c r="D502" s="3" t="s">
        <v>1316</v>
      </c>
      <c r="E502" s="4"/>
      <c r="F502" s="5"/>
      <c r="G502" s="6"/>
      <c r="H502" s="18" t="s">
        <v>13</v>
      </c>
    </row>
    <row r="503" spans="1:8">
      <c r="A503" s="11">
        <v>943</v>
      </c>
      <c r="B503" s="3" t="s">
        <v>1317</v>
      </c>
      <c r="C503" s="3" t="s">
        <v>1318</v>
      </c>
      <c r="D503" s="3" t="s">
        <v>1319</v>
      </c>
      <c r="E503" s="4"/>
      <c r="F503" s="5"/>
      <c r="G503" s="6"/>
      <c r="H503" s="18" t="s">
        <v>13</v>
      </c>
    </row>
    <row r="504" spans="1:8">
      <c r="A504" s="11">
        <v>792</v>
      </c>
      <c r="B504" s="3" t="s">
        <v>1320</v>
      </c>
      <c r="C504" s="3" t="s">
        <v>1321</v>
      </c>
      <c r="D504" s="3" t="s">
        <v>1322</v>
      </c>
      <c r="E504" s="4">
        <v>283</v>
      </c>
      <c r="F504" s="5"/>
      <c r="G504" s="6" t="str">
        <f>94.38*1.00000000</f>
        <v>0</v>
      </c>
      <c r="H504" s="18" t="s">
        <v>13</v>
      </c>
    </row>
    <row r="505" spans="1:8">
      <c r="A505" s="11">
        <v>1136</v>
      </c>
      <c r="B505" s="3" t="s">
        <v>1323</v>
      </c>
      <c r="C505" s="3" t="s">
        <v>1324</v>
      </c>
      <c r="D505" s="3" t="s">
        <v>1322</v>
      </c>
      <c r="E505" s="4"/>
      <c r="F505" s="5"/>
      <c r="G505" s="6" t="str">
        <f>94.38*1.00000000</f>
        <v>0</v>
      </c>
      <c r="H505" s="18" t="s">
        <v>13</v>
      </c>
    </row>
    <row r="506" spans="1:8">
      <c r="A506" s="11">
        <v>2472</v>
      </c>
      <c r="B506" s="3" t="s">
        <v>1325</v>
      </c>
      <c r="C506" s="3" t="s">
        <v>1326</v>
      </c>
      <c r="D506" s="3" t="s">
        <v>1322</v>
      </c>
      <c r="E506" s="4"/>
      <c r="F506" s="5"/>
      <c r="G506" s="6" t="str">
        <f>94.38*1.00000000</f>
        <v>0</v>
      </c>
      <c r="H506" s="18" t="s">
        <v>13</v>
      </c>
    </row>
    <row r="507" spans="1:8">
      <c r="A507" s="11">
        <v>793</v>
      </c>
      <c r="B507" s="3" t="s">
        <v>1327</v>
      </c>
      <c r="C507" s="3" t="s">
        <v>1328</v>
      </c>
      <c r="D507" s="3" t="s">
        <v>1329</v>
      </c>
      <c r="E507" s="4"/>
      <c r="F507" s="5"/>
      <c r="G507" s="6" t="str">
        <f>94.38*1.00000000</f>
        <v>0</v>
      </c>
      <c r="H507" s="18" t="s">
        <v>13</v>
      </c>
    </row>
    <row r="508" spans="1:8">
      <c r="A508" s="11">
        <v>861</v>
      </c>
      <c r="B508" s="3" t="s">
        <v>1330</v>
      </c>
      <c r="C508" s="3" t="s">
        <v>1331</v>
      </c>
      <c r="D508" s="3" t="s">
        <v>1332</v>
      </c>
      <c r="E508" s="4"/>
      <c r="F508" s="5"/>
      <c r="G508" s="6" t="str">
        <f>94.38*1.00000000</f>
        <v>0</v>
      </c>
      <c r="H508" s="18" t="s">
        <v>13</v>
      </c>
    </row>
    <row r="509" spans="1:8">
      <c r="A509" s="11">
        <v>1137</v>
      </c>
      <c r="B509" s="3" t="s">
        <v>1333</v>
      </c>
      <c r="C509" s="3" t="s">
        <v>1334</v>
      </c>
      <c r="D509" s="3" t="s">
        <v>1329</v>
      </c>
      <c r="E509" s="4"/>
      <c r="F509" s="5"/>
      <c r="G509" s="6" t="str">
        <f>94.38*1.00000000</f>
        <v>0</v>
      </c>
      <c r="H509" s="18" t="s">
        <v>13</v>
      </c>
    </row>
    <row r="510" spans="1:8">
      <c r="A510" s="11">
        <v>1141</v>
      </c>
      <c r="B510" s="3" t="s">
        <v>1335</v>
      </c>
      <c r="C510" s="3" t="s">
        <v>1336</v>
      </c>
      <c r="D510" s="3" t="s">
        <v>1337</v>
      </c>
      <c r="E510" s="4"/>
      <c r="F510" s="5"/>
      <c r="G510" s="6" t="str">
        <f>94.38*1.00000000</f>
        <v>0</v>
      </c>
      <c r="H510" s="18" t="s">
        <v>13</v>
      </c>
    </row>
    <row r="511" spans="1:8">
      <c r="A511" s="11">
        <v>934</v>
      </c>
      <c r="B511" s="3" t="s">
        <v>1338</v>
      </c>
      <c r="C511" s="3" t="s">
        <v>1339</v>
      </c>
      <c r="D511" s="3" t="s">
        <v>1340</v>
      </c>
      <c r="E511" s="4"/>
      <c r="F511" s="5"/>
      <c r="G511" s="6"/>
      <c r="H511" s="18" t="s">
        <v>13</v>
      </c>
    </row>
    <row r="512" spans="1:8">
      <c r="A512" s="11">
        <v>939</v>
      </c>
      <c r="B512" s="3" t="s">
        <v>1341</v>
      </c>
      <c r="C512" s="3" t="s">
        <v>1342</v>
      </c>
      <c r="D512" s="3" t="s">
        <v>1343</v>
      </c>
      <c r="E512" s="4"/>
      <c r="F512" s="5"/>
      <c r="G512" s="6"/>
      <c r="H512" s="18" t="s">
        <v>13</v>
      </c>
    </row>
    <row r="513" spans="1:8">
      <c r="A513" s="11">
        <v>941</v>
      </c>
      <c r="B513" s="3" t="s">
        <v>1344</v>
      </c>
      <c r="C513" s="3" t="s">
        <v>1345</v>
      </c>
      <c r="D513" s="3" t="s">
        <v>1346</v>
      </c>
      <c r="E513" s="4"/>
      <c r="F513" s="5"/>
      <c r="G513" s="6"/>
      <c r="H513" s="18" t="s">
        <v>13</v>
      </c>
    </row>
    <row r="514" spans="1:8">
      <c r="A514" s="11">
        <v>1356</v>
      </c>
      <c r="B514" s="3" t="s">
        <v>1347</v>
      </c>
      <c r="C514" s="3" t="s">
        <v>1348</v>
      </c>
      <c r="D514" s="3" t="s">
        <v>1349</v>
      </c>
      <c r="E514" s="4"/>
      <c r="F514" s="5"/>
      <c r="G514" s="6"/>
      <c r="H514" s="18" t="s">
        <v>13</v>
      </c>
    </row>
    <row r="515" spans="1:8">
      <c r="A515" s="11">
        <v>956</v>
      </c>
      <c r="B515" s="3" t="s">
        <v>1350</v>
      </c>
      <c r="C515" s="3" t="s">
        <v>1351</v>
      </c>
      <c r="D515" s="3" t="s">
        <v>1352</v>
      </c>
      <c r="E515" s="4"/>
      <c r="F515" s="5"/>
      <c r="G515" s="6"/>
      <c r="H515" s="18" t="s">
        <v>13</v>
      </c>
    </row>
    <row r="516" spans="1:8">
      <c r="A516" s="11">
        <v>958</v>
      </c>
      <c r="B516" s="3" t="s">
        <v>1353</v>
      </c>
      <c r="C516" s="3" t="s">
        <v>1354</v>
      </c>
      <c r="D516" s="3" t="s">
        <v>1352</v>
      </c>
      <c r="E516" s="4"/>
      <c r="F516" s="5"/>
      <c r="G516" s="6"/>
      <c r="H516" s="18" t="s">
        <v>13</v>
      </c>
    </row>
    <row r="517" spans="1:8">
      <c r="A517" s="11">
        <v>996</v>
      </c>
      <c r="B517" s="3" t="s">
        <v>1355</v>
      </c>
      <c r="C517" s="3" t="s">
        <v>1356</v>
      </c>
      <c r="D517" s="3" t="s">
        <v>1352</v>
      </c>
      <c r="E517" s="4"/>
      <c r="F517" s="5"/>
      <c r="G517" s="6"/>
      <c r="H517" s="18" t="s">
        <v>13</v>
      </c>
    </row>
    <row r="518" spans="1:8">
      <c r="A518" s="11">
        <v>957</v>
      </c>
      <c r="B518" s="3" t="s">
        <v>1357</v>
      </c>
      <c r="C518" s="3" t="s">
        <v>1358</v>
      </c>
      <c r="D518" s="3" t="s">
        <v>1352</v>
      </c>
      <c r="E518" s="4"/>
      <c r="F518" s="5"/>
      <c r="G518" s="6"/>
      <c r="H518" s="18" t="s">
        <v>13</v>
      </c>
    </row>
    <row r="519" spans="1:8">
      <c r="A519" s="11">
        <v>9</v>
      </c>
      <c r="B519" s="3" t="s">
        <v>1359</v>
      </c>
      <c r="C519" s="3" t="s">
        <v>1360</v>
      </c>
      <c r="D519" s="3" t="s">
        <v>1361</v>
      </c>
      <c r="E519" s="4"/>
      <c r="F519" s="5"/>
      <c r="G519" s="6"/>
      <c r="H519" s="18" t="s">
        <v>13</v>
      </c>
    </row>
    <row r="520" spans="1:8">
      <c r="A520" s="11">
        <v>2586</v>
      </c>
      <c r="B520" s="3" t="s">
        <v>1362</v>
      </c>
      <c r="C520" s="3" t="s">
        <v>1363</v>
      </c>
      <c r="D520" s="3" t="s">
        <v>1364</v>
      </c>
      <c r="E520" s="4">
        <v>268</v>
      </c>
      <c r="F520" s="5"/>
      <c r="G520" s="6" t="str">
        <f>48.84*1.00000000</f>
        <v>0</v>
      </c>
      <c r="H520" s="18" t="s">
        <v>13</v>
      </c>
    </row>
    <row r="521" spans="1:8">
      <c r="A521" s="11">
        <v>8</v>
      </c>
      <c r="B521" s="3" t="s">
        <v>1365</v>
      </c>
      <c r="C521" s="3" t="s">
        <v>1366</v>
      </c>
      <c r="D521" s="3" t="s">
        <v>1367</v>
      </c>
      <c r="E521" s="4"/>
      <c r="F521" s="5"/>
      <c r="G521" s="6"/>
      <c r="H521" s="18" t="s">
        <v>13</v>
      </c>
    </row>
    <row r="522" spans="1:8">
      <c r="A522" s="11">
        <v>1359</v>
      </c>
      <c r="B522" s="3" t="s">
        <v>1368</v>
      </c>
      <c r="C522" s="3" t="s">
        <v>1369</v>
      </c>
      <c r="D522" s="3" t="s">
        <v>1370</v>
      </c>
      <c r="E522" s="4"/>
      <c r="F522" s="5"/>
      <c r="G522" s="6"/>
      <c r="H522" s="18" t="s">
        <v>13</v>
      </c>
    </row>
    <row r="523" spans="1:8">
      <c r="A523" s="11">
        <v>10</v>
      </c>
      <c r="B523" s="3" t="s">
        <v>1371</v>
      </c>
      <c r="C523" s="3" t="s">
        <v>1372</v>
      </c>
      <c r="D523" s="3" t="s">
        <v>1373</v>
      </c>
      <c r="E523" s="4"/>
      <c r="F523" s="5"/>
      <c r="G523" s="6" t="str">
        <f>48.32*1.00000000</f>
        <v>0</v>
      </c>
      <c r="H523" s="18" t="s">
        <v>13</v>
      </c>
    </row>
    <row r="524" spans="1:8">
      <c r="A524" s="11">
        <v>2861</v>
      </c>
      <c r="B524" s="3" t="s">
        <v>1374</v>
      </c>
      <c r="C524" s="3" t="s">
        <v>1375</v>
      </c>
      <c r="D524" s="3" t="s">
        <v>1376</v>
      </c>
      <c r="E524" s="4">
        <v>539</v>
      </c>
      <c r="F524" s="5"/>
      <c r="G524" s="6" t="str">
        <f>29.7*1.00000000</f>
        <v>0</v>
      </c>
      <c r="H524" s="18" t="s">
        <v>13</v>
      </c>
    </row>
    <row r="525" spans="1:8">
      <c r="A525" s="11">
        <v>2839</v>
      </c>
      <c r="B525" s="3" t="s">
        <v>1377</v>
      </c>
      <c r="C525" s="3" t="s">
        <v>1378</v>
      </c>
      <c r="D525" s="3" t="s">
        <v>1379</v>
      </c>
      <c r="E525" s="4">
        <v>2896</v>
      </c>
      <c r="F525" s="5"/>
      <c r="G525" s="6" t="str">
        <f>35.64*1.00000000</f>
        <v>0</v>
      </c>
      <c r="H525" s="18" t="s">
        <v>13</v>
      </c>
    </row>
    <row r="526" spans="1:8">
      <c r="A526" s="11">
        <v>2996</v>
      </c>
      <c r="B526" s="3" t="s">
        <v>1380</v>
      </c>
      <c r="C526" s="3" t="s">
        <v>1381</v>
      </c>
      <c r="D526" s="3" t="s">
        <v>1382</v>
      </c>
      <c r="E526" s="4">
        <v>4900</v>
      </c>
      <c r="F526" s="5"/>
      <c r="G526" s="6" t="str">
        <f>69.96000000000001*1.00000000</f>
        <v>0</v>
      </c>
      <c r="H526" s="18" t="s">
        <v>13</v>
      </c>
    </row>
    <row r="527" spans="1:8">
      <c r="A527" s="11">
        <v>2854</v>
      </c>
      <c r="B527" s="3" t="s">
        <v>1383</v>
      </c>
      <c r="C527" s="3" t="s">
        <v>1384</v>
      </c>
      <c r="D527" s="3" t="s">
        <v>1385</v>
      </c>
      <c r="E527" s="4">
        <v>817</v>
      </c>
      <c r="F527" s="5"/>
      <c r="G527" s="6" t="str">
        <f>66*1.00000000</f>
        <v>0</v>
      </c>
      <c r="H527" s="18" t="s">
        <v>13</v>
      </c>
    </row>
    <row r="528" spans="1:8">
      <c r="A528" s="11">
        <v>2857</v>
      </c>
      <c r="B528" s="3" t="s">
        <v>1386</v>
      </c>
      <c r="C528" s="3" t="s">
        <v>1387</v>
      </c>
      <c r="D528" s="3" t="s">
        <v>1388</v>
      </c>
      <c r="E528" s="4">
        <v>8345</v>
      </c>
      <c r="F528" s="5"/>
      <c r="G528" s="6" t="str">
        <f>55.44*1.00000000</f>
        <v>0</v>
      </c>
      <c r="H528" s="18" t="s">
        <v>13</v>
      </c>
    </row>
    <row r="529" spans="1:8">
      <c r="A529" s="11">
        <v>2858</v>
      </c>
      <c r="B529" s="3" t="s">
        <v>1389</v>
      </c>
      <c r="C529" s="3" t="s">
        <v>1390</v>
      </c>
      <c r="D529" s="3" t="s">
        <v>1385</v>
      </c>
      <c r="E529" s="4">
        <v>5172</v>
      </c>
      <c r="F529" s="5"/>
      <c r="G529" s="6" t="str">
        <f>59.4*1.00000000</f>
        <v>0</v>
      </c>
      <c r="H529" s="18" t="s">
        <v>13</v>
      </c>
    </row>
    <row r="530" spans="1:8">
      <c r="A530" s="11">
        <v>2853</v>
      </c>
      <c r="B530" s="3" t="s">
        <v>1391</v>
      </c>
      <c r="C530" s="3" t="s">
        <v>1392</v>
      </c>
      <c r="D530" s="3" t="s">
        <v>1385</v>
      </c>
      <c r="E530" s="4">
        <v>1722</v>
      </c>
      <c r="F530" s="5"/>
      <c r="G530" s="6" t="str">
        <f>72.60000000000001*1.00000000</f>
        <v>0</v>
      </c>
      <c r="H530" s="18" t="s">
        <v>13</v>
      </c>
    </row>
    <row r="531" spans="1:8">
      <c r="A531" s="11">
        <v>2801</v>
      </c>
      <c r="B531" s="3" t="s">
        <v>1393</v>
      </c>
      <c r="C531" s="3" t="s">
        <v>1394</v>
      </c>
      <c r="D531" s="3" t="s">
        <v>1395</v>
      </c>
      <c r="E531" s="4">
        <v>4669</v>
      </c>
      <c r="F531" s="5"/>
      <c r="G531" s="6" t="str">
        <f>50.16*1.00000000</f>
        <v>0</v>
      </c>
      <c r="H531" s="18" t="s">
        <v>13</v>
      </c>
    </row>
    <row r="532" spans="1:8">
      <c r="A532" s="11">
        <v>2997</v>
      </c>
      <c r="B532" s="3" t="s">
        <v>1396</v>
      </c>
      <c r="C532" s="3" t="s">
        <v>1397</v>
      </c>
      <c r="D532" s="3" t="s">
        <v>1382</v>
      </c>
      <c r="E532" s="4">
        <v>4895</v>
      </c>
      <c r="F532" s="5"/>
      <c r="G532" s="6" t="str">
        <f>30.36*1.00000000</f>
        <v>0</v>
      </c>
      <c r="H532" s="18" t="s">
        <v>13</v>
      </c>
    </row>
    <row r="533" spans="1:8">
      <c r="A533" s="11">
        <v>2998</v>
      </c>
      <c r="B533" s="3" t="s">
        <v>1398</v>
      </c>
      <c r="C533" s="3" t="s">
        <v>1399</v>
      </c>
      <c r="D533" s="3" t="s">
        <v>1382</v>
      </c>
      <c r="E533" s="4">
        <v>781</v>
      </c>
      <c r="F533" s="5"/>
      <c r="G533" s="6" t="str">
        <f>36.96*1.00000000</f>
        <v>0</v>
      </c>
      <c r="H533" s="18" t="s">
        <v>13</v>
      </c>
    </row>
    <row r="534" spans="1:8">
      <c r="A534" s="11">
        <v>2859</v>
      </c>
      <c r="B534" s="3" t="s">
        <v>1400</v>
      </c>
      <c r="C534" s="3" t="s">
        <v>1401</v>
      </c>
      <c r="D534" s="3" t="s">
        <v>1388</v>
      </c>
      <c r="E534" s="4">
        <v>264</v>
      </c>
      <c r="F534" s="5"/>
      <c r="G534" s="6" t="str">
        <f>36.96*1.00000000</f>
        <v>0</v>
      </c>
      <c r="H534" s="18" t="s">
        <v>13</v>
      </c>
    </row>
    <row r="535" spans="1:8">
      <c r="A535" s="11">
        <v>2802</v>
      </c>
      <c r="B535" s="3" t="s">
        <v>1402</v>
      </c>
      <c r="C535" s="3" t="s">
        <v>1403</v>
      </c>
      <c r="D535" s="3" t="s">
        <v>1404</v>
      </c>
      <c r="E535" s="4">
        <v>320</v>
      </c>
      <c r="F535" s="5"/>
      <c r="G535" s="6" t="str">
        <f>40.26*1.00000000</f>
        <v>0</v>
      </c>
      <c r="H535" s="18" t="s">
        <v>13</v>
      </c>
    </row>
    <row r="536" spans="1:8">
      <c r="A536" s="11">
        <v>2734</v>
      </c>
      <c r="B536" s="3" t="s">
        <v>1405</v>
      </c>
      <c r="C536" s="3" t="s">
        <v>1406</v>
      </c>
      <c r="D536" s="3" t="s">
        <v>1385</v>
      </c>
      <c r="E536" s="4">
        <v>876</v>
      </c>
      <c r="F536" s="5"/>
      <c r="G536" s="6" t="str">
        <f>76.56*1.00000000</f>
        <v>0</v>
      </c>
      <c r="H536" s="18" t="s">
        <v>13</v>
      </c>
    </row>
    <row r="537" spans="1:8">
      <c r="A537" s="11">
        <v>2860</v>
      </c>
      <c r="B537" s="3" t="s">
        <v>1407</v>
      </c>
      <c r="C537" s="3" t="s">
        <v>1408</v>
      </c>
      <c r="D537" s="3" t="s">
        <v>1388</v>
      </c>
      <c r="E537" s="4">
        <v>4148</v>
      </c>
      <c r="F537" s="5"/>
      <c r="G537" s="6" t="str">
        <f>68.64*1.00000000</f>
        <v>0</v>
      </c>
      <c r="H537" s="18" t="s">
        <v>13</v>
      </c>
    </row>
    <row r="538" spans="1:8">
      <c r="A538" s="11">
        <v>2725</v>
      </c>
      <c r="B538" s="3" t="s">
        <v>1409</v>
      </c>
      <c r="C538" s="3" t="s">
        <v>1410</v>
      </c>
      <c r="D538" s="3" t="s">
        <v>1385</v>
      </c>
      <c r="E538" s="4">
        <v>1952</v>
      </c>
      <c r="F538" s="5"/>
      <c r="G538" s="6" t="str">
        <f>83.16*1.00000000</f>
        <v>0</v>
      </c>
      <c r="H538" s="18" t="s">
        <v>13</v>
      </c>
    </row>
    <row r="539" spans="1:8">
      <c r="A539" s="11">
        <v>959</v>
      </c>
      <c r="B539" s="3" t="s">
        <v>1411</v>
      </c>
      <c r="C539" s="3" t="s">
        <v>1412</v>
      </c>
      <c r="D539" s="3" t="s">
        <v>1413</v>
      </c>
      <c r="E539" s="4"/>
      <c r="F539" s="5"/>
      <c r="G539" s="6"/>
      <c r="H539" s="18" t="s">
        <v>13</v>
      </c>
    </row>
    <row r="540" spans="1:8">
      <c r="A540" s="11">
        <v>944</v>
      </c>
      <c r="B540" s="3" t="s">
        <v>1414</v>
      </c>
      <c r="C540" s="3" t="s">
        <v>1415</v>
      </c>
      <c r="D540" s="3" t="s">
        <v>1416</v>
      </c>
      <c r="E540" s="4">
        <v>5396</v>
      </c>
      <c r="F540" s="5"/>
      <c r="G540" s="6" t="str">
        <f>12.08*1.00000000</f>
        <v>0</v>
      </c>
      <c r="H540" s="18" t="s">
        <v>13</v>
      </c>
    </row>
    <row r="541" spans="1:8">
      <c r="A541" s="11">
        <v>806</v>
      </c>
      <c r="B541" s="3" t="s">
        <v>1417</v>
      </c>
      <c r="C541" s="3" t="s">
        <v>1418</v>
      </c>
      <c r="D541" s="3" t="s">
        <v>1419</v>
      </c>
      <c r="E541" s="4"/>
      <c r="F541" s="5"/>
      <c r="G541" s="6"/>
      <c r="H541" s="18" t="s">
        <v>13</v>
      </c>
    </row>
    <row r="542" spans="1:8">
      <c r="A542" s="11">
        <v>807</v>
      </c>
      <c r="B542" s="3" t="s">
        <v>1420</v>
      </c>
      <c r="C542" s="3" t="s">
        <v>1421</v>
      </c>
      <c r="D542" s="3" t="s">
        <v>1422</v>
      </c>
      <c r="E542" s="4"/>
      <c r="F542" s="5"/>
      <c r="G542" s="6"/>
      <c r="H542" s="18" t="s">
        <v>13</v>
      </c>
    </row>
    <row r="543" spans="1:8">
      <c r="A543" s="11">
        <v>814</v>
      </c>
      <c r="B543" s="3" t="s">
        <v>1423</v>
      </c>
      <c r="C543" s="3" t="s">
        <v>1424</v>
      </c>
      <c r="D543" s="3" t="s">
        <v>1425</v>
      </c>
      <c r="E543" s="4"/>
      <c r="F543" s="5"/>
      <c r="G543" s="6"/>
      <c r="H543" s="18" t="s">
        <v>13</v>
      </c>
    </row>
    <row r="544" spans="1:8">
      <c r="A544" s="11">
        <v>791</v>
      </c>
      <c r="B544" s="3" t="s">
        <v>1426</v>
      </c>
      <c r="C544" s="3" t="s">
        <v>1427</v>
      </c>
      <c r="D544" s="3" t="s">
        <v>1428</v>
      </c>
      <c r="E544" s="4"/>
      <c r="F544" s="5"/>
      <c r="G544" s="6"/>
      <c r="H544" s="18" t="s">
        <v>13</v>
      </c>
    </row>
    <row r="545" spans="1:8">
      <c r="A545" s="11">
        <v>794</v>
      </c>
      <c r="B545" s="3" t="s">
        <v>1429</v>
      </c>
      <c r="C545" s="3" t="s">
        <v>1430</v>
      </c>
      <c r="D545" s="3" t="s">
        <v>1431</v>
      </c>
      <c r="E545" s="4"/>
      <c r="F545" s="5"/>
      <c r="G545" s="6" t="str">
        <f>94.38*1.00000000</f>
        <v>0</v>
      </c>
      <c r="H545" s="18" t="s">
        <v>13</v>
      </c>
    </row>
    <row r="546" spans="1:8">
      <c r="A546" s="11">
        <v>1360</v>
      </c>
      <c r="B546" s="3" t="s">
        <v>1432</v>
      </c>
      <c r="C546" s="3" t="s">
        <v>1433</v>
      </c>
      <c r="D546" s="3" t="s">
        <v>1434</v>
      </c>
      <c r="E546" s="4"/>
      <c r="F546" s="5"/>
      <c r="G546" s="6"/>
      <c r="H546" s="18" t="s">
        <v>13</v>
      </c>
    </row>
    <row r="547" spans="1:8">
      <c r="A547" s="11">
        <v>1361</v>
      </c>
      <c r="B547" s="3" t="s">
        <v>1435</v>
      </c>
      <c r="C547" s="3" t="s">
        <v>1436</v>
      </c>
      <c r="D547" s="3" t="s">
        <v>1437</v>
      </c>
      <c r="E547" s="4"/>
      <c r="F547" s="5"/>
      <c r="G547" s="6"/>
      <c r="H547" s="18" t="s">
        <v>13</v>
      </c>
    </row>
    <row r="548" spans="1:8">
      <c r="A548" s="11">
        <v>945</v>
      </c>
      <c r="B548" s="3" t="s">
        <v>1438</v>
      </c>
      <c r="C548" s="3" t="s">
        <v>1439</v>
      </c>
      <c r="D548" s="3" t="s">
        <v>1440</v>
      </c>
      <c r="E548" s="4">
        <v>5241</v>
      </c>
      <c r="F548" s="5"/>
      <c r="G548" s="6" t="str">
        <f>8.31*1.00000000</f>
        <v>0</v>
      </c>
      <c r="H548" s="18" t="s">
        <v>13</v>
      </c>
    </row>
    <row r="549" spans="1:8">
      <c r="A549" s="12" t="s">
        <v>1441</v>
      </c>
      <c r="B549" s="3"/>
      <c r="C549" s="3"/>
      <c r="D549" s="3"/>
      <c r="E549" s="4"/>
      <c r="F549" s="5"/>
      <c r="G549" s="4"/>
      <c r="H549" s="18"/>
    </row>
    <row r="550" spans="1:8">
      <c r="A550" s="11">
        <v>809</v>
      </c>
      <c r="B550" s="3" t="s">
        <v>1442</v>
      </c>
      <c r="C550" s="3" t="s">
        <v>1443</v>
      </c>
      <c r="D550" s="3" t="s">
        <v>1444</v>
      </c>
      <c r="E550" s="4"/>
      <c r="F550" s="5"/>
      <c r="G550" s="6"/>
      <c r="H550" s="18" t="s">
        <v>13</v>
      </c>
    </row>
    <row r="551" spans="1:8">
      <c r="A551" s="11">
        <v>810</v>
      </c>
      <c r="B551" s="3" t="s">
        <v>1445</v>
      </c>
      <c r="C551" s="3" t="s">
        <v>1446</v>
      </c>
      <c r="D551" s="3" t="s">
        <v>1444</v>
      </c>
      <c r="E551" s="4"/>
      <c r="F551" s="5"/>
      <c r="G551" s="6"/>
      <c r="H551" s="18" t="s">
        <v>13</v>
      </c>
    </row>
    <row r="552" spans="1:8">
      <c r="A552" s="11">
        <v>1058</v>
      </c>
      <c r="B552" s="3" t="s">
        <v>1447</v>
      </c>
      <c r="C552" s="3" t="s">
        <v>1448</v>
      </c>
      <c r="D552" s="3" t="s">
        <v>1444</v>
      </c>
      <c r="E552" s="4"/>
      <c r="F552" s="5"/>
      <c r="G552" s="6"/>
      <c r="H552" s="18" t="s">
        <v>13</v>
      </c>
    </row>
    <row r="553" spans="1:8">
      <c r="A553" s="11">
        <v>1382</v>
      </c>
      <c r="B553" s="3" t="s">
        <v>1449</v>
      </c>
      <c r="C553" s="3" t="s">
        <v>1450</v>
      </c>
      <c r="D553" s="3" t="s">
        <v>1444</v>
      </c>
      <c r="E553" s="4"/>
      <c r="F553" s="5"/>
      <c r="G553" s="6"/>
      <c r="H553" s="18" t="s">
        <v>13</v>
      </c>
    </row>
    <row r="554" spans="1:8">
      <c r="A554" s="11">
        <v>1383</v>
      </c>
      <c r="B554" s="3" t="s">
        <v>1451</v>
      </c>
      <c r="C554" s="3" t="s">
        <v>1452</v>
      </c>
      <c r="D554" s="3" t="s">
        <v>1444</v>
      </c>
      <c r="E554" s="4"/>
      <c r="F554" s="5"/>
      <c r="G554" s="6"/>
      <c r="H554" s="18" t="s">
        <v>13</v>
      </c>
    </row>
    <row r="555" spans="1:8">
      <c r="A555" s="12" t="s">
        <v>1453</v>
      </c>
      <c r="B555" s="3"/>
      <c r="C555" s="3"/>
      <c r="D555" s="3"/>
      <c r="E555" s="4"/>
      <c r="F555" s="5"/>
      <c r="G555" s="4"/>
      <c r="H555" s="18"/>
    </row>
    <row r="556" spans="1:8">
      <c r="A556" s="11">
        <v>812</v>
      </c>
      <c r="B556" s="3" t="s">
        <v>1454</v>
      </c>
      <c r="C556" s="3" t="s">
        <v>1455</v>
      </c>
      <c r="D556" s="3" t="s">
        <v>1456</v>
      </c>
      <c r="E556" s="4">
        <v>981</v>
      </c>
      <c r="F556" s="5"/>
      <c r="G556" s="6" t="str">
        <f>66.44*1.00000000</f>
        <v>0</v>
      </c>
      <c r="H556" s="18" t="s">
        <v>13</v>
      </c>
    </row>
    <row r="557" spans="1:8">
      <c r="A557" s="11">
        <v>813</v>
      </c>
      <c r="B557" s="3" t="s">
        <v>1457</v>
      </c>
      <c r="C557" s="3" t="s">
        <v>1458</v>
      </c>
      <c r="D557" s="3" t="s">
        <v>1459</v>
      </c>
      <c r="E557" s="4">
        <v>4793</v>
      </c>
      <c r="F557" s="5"/>
      <c r="G557" s="6" t="str">
        <f>100.32*1.00000000</f>
        <v>0</v>
      </c>
      <c r="H557" s="18" t="s">
        <v>13</v>
      </c>
    </row>
    <row r="558" spans="1:8">
      <c r="A558" s="11">
        <v>815</v>
      </c>
      <c r="B558" s="3" t="s">
        <v>1460</v>
      </c>
      <c r="C558" s="3" t="s">
        <v>1461</v>
      </c>
      <c r="D558" s="3" t="s">
        <v>1462</v>
      </c>
      <c r="E558" s="4"/>
      <c r="F558" s="5"/>
      <c r="G558" s="6"/>
      <c r="H558" s="18" t="s">
        <v>13</v>
      </c>
    </row>
    <row r="559" spans="1:8">
      <c r="A559" s="11">
        <v>2325</v>
      </c>
      <c r="B559" s="3" t="s">
        <v>1463</v>
      </c>
      <c r="C559" s="3" t="s">
        <v>1464</v>
      </c>
      <c r="D559" s="3" t="s">
        <v>1465</v>
      </c>
      <c r="E559" s="4"/>
      <c r="F559" s="5"/>
      <c r="G559" s="6"/>
      <c r="H559" s="18" t="s">
        <v>13</v>
      </c>
    </row>
    <row r="560" spans="1:8">
      <c r="A560" s="11">
        <v>3073</v>
      </c>
      <c r="B560" s="3" t="s">
        <v>1466</v>
      </c>
      <c r="C560" s="3" t="s">
        <v>1467</v>
      </c>
      <c r="D560" s="3" t="s">
        <v>1468</v>
      </c>
      <c r="E560" s="4">
        <v>4</v>
      </c>
      <c r="F560" s="5"/>
      <c r="G560" s="6"/>
      <c r="H560" s="18" t="s">
        <v>13</v>
      </c>
    </row>
    <row r="561" spans="1:8">
      <c r="A561" s="11">
        <v>803</v>
      </c>
      <c r="B561" s="3" t="s">
        <v>1469</v>
      </c>
      <c r="C561" s="3" t="s">
        <v>1470</v>
      </c>
      <c r="D561" s="3" t="s">
        <v>1471</v>
      </c>
      <c r="E561" s="4"/>
      <c r="F561" s="5"/>
      <c r="G561" s="6"/>
      <c r="H561" s="18" t="s">
        <v>13</v>
      </c>
    </row>
    <row r="562" spans="1:8">
      <c r="A562" s="11">
        <v>816</v>
      </c>
      <c r="B562" s="3" t="s">
        <v>1472</v>
      </c>
      <c r="C562" s="3" t="s">
        <v>1473</v>
      </c>
      <c r="D562" s="3" t="s">
        <v>1471</v>
      </c>
      <c r="E562" s="4"/>
      <c r="F562" s="5"/>
      <c r="G562" s="6"/>
      <c r="H562" s="18" t="s">
        <v>13</v>
      </c>
    </row>
    <row r="563" spans="1:8">
      <c r="A563" s="11">
        <v>3047</v>
      </c>
      <c r="B563" s="3" t="s">
        <v>1474</v>
      </c>
      <c r="C563" s="3" t="s">
        <v>1475</v>
      </c>
      <c r="D563" s="3" t="s">
        <v>1476</v>
      </c>
      <c r="E563" s="4">
        <v>2</v>
      </c>
      <c r="F563" s="5"/>
      <c r="G563" s="6"/>
      <c r="H563" s="18" t="s">
        <v>13</v>
      </c>
    </row>
    <row r="564" spans="1:8">
      <c r="A564" s="11">
        <v>2575</v>
      </c>
      <c r="B564" s="3" t="s">
        <v>1477</v>
      </c>
      <c r="C564" s="3" t="s">
        <v>1478</v>
      </c>
      <c r="D564" s="3" t="s">
        <v>1479</v>
      </c>
      <c r="E564" s="4"/>
      <c r="F564" s="5"/>
      <c r="G564" s="6" t="str">
        <f>178.2*1.00000000</f>
        <v>0</v>
      </c>
      <c r="H564" s="18" t="s">
        <v>13</v>
      </c>
    </row>
    <row r="565" spans="1:8">
      <c r="A565" s="12" t="s">
        <v>1480</v>
      </c>
      <c r="B565" s="3"/>
      <c r="C565" s="3"/>
      <c r="D565" s="3"/>
      <c r="E565" s="4"/>
      <c r="F565" s="5"/>
      <c r="G565" s="4"/>
      <c r="H565" s="18"/>
    </row>
    <row r="566" spans="1:8">
      <c r="A566" s="11">
        <v>940</v>
      </c>
      <c r="B566" s="3" t="s">
        <v>1308</v>
      </c>
      <c r="C566" s="3" t="s">
        <v>1309</v>
      </c>
      <c r="D566" s="3" t="s">
        <v>1310</v>
      </c>
      <c r="E566" s="4"/>
      <c r="F566" s="5"/>
      <c r="G566" s="6" t="str">
        <f>17.37*1.00000000</f>
        <v>0</v>
      </c>
      <c r="H566" s="18" t="s">
        <v>13</v>
      </c>
    </row>
    <row r="567" spans="1:8">
      <c r="A567" s="11">
        <v>947</v>
      </c>
      <c r="B567" s="3" t="s">
        <v>1481</v>
      </c>
      <c r="C567" s="3" t="s">
        <v>1482</v>
      </c>
      <c r="D567" s="3" t="s">
        <v>1483</v>
      </c>
      <c r="E567" s="4"/>
      <c r="F567" s="5"/>
      <c r="G567" s="6"/>
      <c r="H567" s="18" t="s">
        <v>13</v>
      </c>
    </row>
    <row r="568" spans="1:8">
      <c r="A568" s="11">
        <v>808</v>
      </c>
      <c r="B568" s="3" t="s">
        <v>1484</v>
      </c>
      <c r="C568" s="3" t="s">
        <v>1485</v>
      </c>
      <c r="D568" s="3" t="s">
        <v>1486</v>
      </c>
      <c r="E568" s="4"/>
      <c r="F568" s="5"/>
      <c r="G568" s="6"/>
      <c r="H568" s="18" t="s">
        <v>13</v>
      </c>
    </row>
    <row r="569" spans="1:8">
      <c r="A569" s="11">
        <v>818</v>
      </c>
      <c r="B569" s="3" t="s">
        <v>1487</v>
      </c>
      <c r="C569" s="3" t="s">
        <v>1488</v>
      </c>
      <c r="D569" s="3" t="s">
        <v>1489</v>
      </c>
      <c r="E569" s="4"/>
      <c r="F569" s="5"/>
      <c r="G569" s="6"/>
      <c r="H569" s="18" t="s">
        <v>13</v>
      </c>
    </row>
    <row r="570" spans="1:8">
      <c r="A570" s="11">
        <v>866</v>
      </c>
      <c r="B570" s="3" t="s">
        <v>1490</v>
      </c>
      <c r="C570" s="3" t="s">
        <v>1491</v>
      </c>
      <c r="D570" s="3" t="s">
        <v>1492</v>
      </c>
      <c r="E570" s="4"/>
      <c r="F570" s="5"/>
      <c r="G570" s="6"/>
      <c r="H570" s="18" t="s">
        <v>13</v>
      </c>
    </row>
    <row r="571" spans="1:8">
      <c r="A571" s="12" t="s">
        <v>1493</v>
      </c>
      <c r="B571" s="3"/>
      <c r="C571" s="3"/>
      <c r="D571" s="3"/>
      <c r="E571" s="4"/>
      <c r="F571" s="5"/>
      <c r="G571" s="4"/>
      <c r="H571" s="18"/>
    </row>
    <row r="572" spans="1:8">
      <c r="A572" s="11">
        <v>828</v>
      </c>
      <c r="B572" s="3" t="s">
        <v>1494</v>
      </c>
      <c r="C572" s="3" t="s">
        <v>1495</v>
      </c>
      <c r="D572" s="3" t="s">
        <v>1496</v>
      </c>
      <c r="E572" s="4"/>
      <c r="F572" s="5"/>
      <c r="G572" s="6"/>
      <c r="H572" s="18" t="s">
        <v>13</v>
      </c>
    </row>
    <row r="573" spans="1:8">
      <c r="A573" s="11">
        <v>834</v>
      </c>
      <c r="B573" s="3" t="s">
        <v>1497</v>
      </c>
      <c r="C573" s="3" t="s">
        <v>1498</v>
      </c>
      <c r="D573" s="3" t="s">
        <v>1496</v>
      </c>
      <c r="E573" s="4"/>
      <c r="F573" s="5"/>
      <c r="G573" s="6"/>
      <c r="H573" s="18" t="s">
        <v>13</v>
      </c>
    </row>
    <row r="574" spans="1:8">
      <c r="A574" s="11">
        <v>833</v>
      </c>
      <c r="B574" s="3" t="s">
        <v>1499</v>
      </c>
      <c r="C574" s="3" t="s">
        <v>1500</v>
      </c>
      <c r="D574" s="3" t="s">
        <v>1501</v>
      </c>
      <c r="E574" s="4"/>
      <c r="F574" s="5"/>
      <c r="G574" s="6"/>
      <c r="H574" s="18" t="s">
        <v>13</v>
      </c>
    </row>
    <row r="575" spans="1:8">
      <c r="A575" s="11">
        <v>829</v>
      </c>
      <c r="B575" s="3" t="s">
        <v>1502</v>
      </c>
      <c r="C575" s="3" t="s">
        <v>1503</v>
      </c>
      <c r="D575" s="3" t="s">
        <v>1504</v>
      </c>
      <c r="E575" s="4"/>
      <c r="F575" s="5"/>
      <c r="G575" s="6"/>
      <c r="H575" s="18" t="s">
        <v>13</v>
      </c>
    </row>
    <row r="576" spans="1:8">
      <c r="A576" s="11">
        <v>827</v>
      </c>
      <c r="B576" s="3" t="s">
        <v>1505</v>
      </c>
      <c r="C576" s="3" t="s">
        <v>1506</v>
      </c>
      <c r="D576" s="3" t="s">
        <v>1507</v>
      </c>
      <c r="E576" s="4"/>
      <c r="F576" s="5"/>
      <c r="G576" s="6"/>
      <c r="H576" s="18" t="s">
        <v>13</v>
      </c>
    </row>
    <row r="577" spans="1:8">
      <c r="A577" s="11">
        <v>826</v>
      </c>
      <c r="B577" s="3" t="s">
        <v>1508</v>
      </c>
      <c r="C577" s="3" t="s">
        <v>1509</v>
      </c>
      <c r="D577" s="3" t="s">
        <v>1510</v>
      </c>
      <c r="E577" s="4"/>
      <c r="F577" s="5"/>
      <c r="G577" s="6"/>
      <c r="H577" s="18" t="s">
        <v>13</v>
      </c>
    </row>
    <row r="578" spans="1:8">
      <c r="A578" s="11">
        <v>1406</v>
      </c>
      <c r="B578" s="3" t="s">
        <v>1511</v>
      </c>
      <c r="C578" s="3" t="s">
        <v>1512</v>
      </c>
      <c r="D578" s="3" t="s">
        <v>1513</v>
      </c>
      <c r="E578" s="4"/>
      <c r="F578" s="5"/>
      <c r="G578" s="6"/>
      <c r="H578" s="18" t="s">
        <v>13</v>
      </c>
    </row>
    <row r="579" spans="1:8">
      <c r="A579" s="11">
        <v>831</v>
      </c>
      <c r="B579" s="3" t="s">
        <v>1514</v>
      </c>
      <c r="C579" s="3" t="s">
        <v>1515</v>
      </c>
      <c r="D579" s="3" t="s">
        <v>1516</v>
      </c>
      <c r="E579" s="4"/>
      <c r="F579" s="5"/>
      <c r="G579" s="6"/>
      <c r="H579" s="18" t="s">
        <v>13</v>
      </c>
    </row>
    <row r="580" spans="1:8">
      <c r="A580" s="11">
        <v>825</v>
      </c>
      <c r="B580" s="3" t="s">
        <v>1517</v>
      </c>
      <c r="C580" s="3" t="s">
        <v>1518</v>
      </c>
      <c r="D580" s="3" t="s">
        <v>1516</v>
      </c>
      <c r="E580" s="4"/>
      <c r="F580" s="5"/>
      <c r="G580" s="6"/>
      <c r="H580" s="18" t="s">
        <v>13</v>
      </c>
    </row>
    <row r="581" spans="1:8">
      <c r="A581" s="11">
        <v>830</v>
      </c>
      <c r="B581" s="3" t="s">
        <v>1519</v>
      </c>
      <c r="C581" s="3" t="s">
        <v>1520</v>
      </c>
      <c r="D581" s="3" t="s">
        <v>1516</v>
      </c>
      <c r="E581" s="4"/>
      <c r="F581" s="5"/>
      <c r="G581" s="6"/>
      <c r="H581" s="18" t="s">
        <v>13</v>
      </c>
    </row>
    <row r="582" spans="1:8">
      <c r="A582" s="11">
        <v>832</v>
      </c>
      <c r="B582" s="3" t="s">
        <v>1521</v>
      </c>
      <c r="C582" s="3" t="s">
        <v>1522</v>
      </c>
      <c r="D582" s="3" t="s">
        <v>1516</v>
      </c>
      <c r="E582" s="4"/>
      <c r="F582" s="5"/>
      <c r="G582" s="6"/>
      <c r="H582" s="18" t="s">
        <v>13</v>
      </c>
    </row>
    <row r="583" spans="1:8">
      <c r="A583" s="12" t="s">
        <v>1523</v>
      </c>
      <c r="B583" s="3"/>
      <c r="C583" s="3"/>
      <c r="D583" s="3"/>
      <c r="E583" s="4"/>
      <c r="F583" s="5"/>
      <c r="G583" s="4"/>
      <c r="H583" s="18"/>
    </row>
    <row r="584" spans="1:8">
      <c r="A584" s="11">
        <v>108</v>
      </c>
      <c r="B584" s="3" t="s">
        <v>1524</v>
      </c>
      <c r="C584" s="3" t="s">
        <v>1525</v>
      </c>
      <c r="D584" s="3" t="s">
        <v>1526</v>
      </c>
      <c r="E584" s="4">
        <v>415</v>
      </c>
      <c r="F584" s="5"/>
      <c r="G584" s="6" t="str">
        <f>259.72*1.00000000</f>
        <v>0</v>
      </c>
      <c r="H584" s="18" t="s">
        <v>13</v>
      </c>
    </row>
    <row r="585" spans="1:8">
      <c r="A585" s="11">
        <v>18</v>
      </c>
      <c r="B585" s="3" t="s">
        <v>1527</v>
      </c>
      <c r="C585" s="3" t="s">
        <v>1528</v>
      </c>
      <c r="D585" s="3" t="s">
        <v>1529</v>
      </c>
      <c r="E585" s="4"/>
      <c r="F585" s="5"/>
      <c r="G585" s="6"/>
      <c r="H585" s="18" t="s">
        <v>13</v>
      </c>
    </row>
    <row r="586" spans="1:8">
      <c r="A586" s="11">
        <v>107</v>
      </c>
      <c r="B586" s="3" t="s">
        <v>1530</v>
      </c>
      <c r="C586" s="3" t="s">
        <v>1531</v>
      </c>
      <c r="D586" s="3" t="s">
        <v>1529</v>
      </c>
      <c r="E586" s="4">
        <v>361</v>
      </c>
      <c r="F586" s="5"/>
      <c r="G586" s="6" t="str">
        <f>279.35*1.00000000</f>
        <v>0</v>
      </c>
      <c r="H586" s="18" t="s">
        <v>13</v>
      </c>
    </row>
    <row r="587" spans="1:8">
      <c r="A587" s="11">
        <v>860</v>
      </c>
      <c r="B587" s="3" t="s">
        <v>1532</v>
      </c>
      <c r="C587" s="3" t="s">
        <v>1533</v>
      </c>
      <c r="D587" s="3" t="s">
        <v>1534</v>
      </c>
      <c r="E587" s="4"/>
      <c r="F587" s="5"/>
      <c r="G587" s="6"/>
      <c r="H587" s="18" t="s">
        <v>13</v>
      </c>
    </row>
    <row r="588" spans="1:8">
      <c r="A588" s="12" t="s">
        <v>1535</v>
      </c>
      <c r="B588" s="3"/>
      <c r="C588" s="3"/>
      <c r="D588" s="3"/>
      <c r="E588" s="4"/>
      <c r="F588" s="5"/>
      <c r="G588" s="4"/>
      <c r="H588" s="18"/>
    </row>
    <row r="589" spans="1:8">
      <c r="A589" s="11">
        <v>2576</v>
      </c>
      <c r="B589" s="3" t="s">
        <v>1536</v>
      </c>
      <c r="C589" s="3" t="s">
        <v>1537</v>
      </c>
      <c r="D589" s="3" t="s">
        <v>1538</v>
      </c>
      <c r="E589" s="4"/>
      <c r="F589" s="5"/>
      <c r="G589" s="6"/>
      <c r="H589" s="18" t="s">
        <v>13</v>
      </c>
    </row>
    <row r="590" spans="1:8">
      <c r="A590" s="12" t="s">
        <v>1539</v>
      </c>
      <c r="B590" s="3"/>
      <c r="C590" s="3"/>
      <c r="D590" s="3"/>
      <c r="E590" s="4"/>
      <c r="F590" s="5"/>
      <c r="G590" s="4"/>
      <c r="H590" s="18"/>
    </row>
    <row r="591" spans="1:8">
      <c r="A591" s="11">
        <v>867</v>
      </c>
      <c r="B591" s="3" t="s">
        <v>1540</v>
      </c>
      <c r="C591" s="3" t="s">
        <v>1541</v>
      </c>
      <c r="D591" s="3" t="s">
        <v>1542</v>
      </c>
      <c r="E591" s="4"/>
      <c r="F591" s="5"/>
      <c r="G591" s="6"/>
      <c r="H591" s="18" t="s">
        <v>13</v>
      </c>
    </row>
    <row r="592" spans="1:8">
      <c r="A592" s="11">
        <v>936</v>
      </c>
      <c r="B592" s="3" t="s">
        <v>1543</v>
      </c>
      <c r="C592" s="3" t="s">
        <v>1544</v>
      </c>
      <c r="D592" s="3" t="s">
        <v>1542</v>
      </c>
      <c r="E592" s="4"/>
      <c r="F592" s="5"/>
      <c r="G592" s="6"/>
      <c r="H592" s="18" t="s">
        <v>13</v>
      </c>
    </row>
    <row r="593" spans="1:8">
      <c r="A593" s="11">
        <v>998</v>
      </c>
      <c r="B593" s="3" t="s">
        <v>1545</v>
      </c>
      <c r="C593" s="3" t="s">
        <v>1546</v>
      </c>
      <c r="D593" s="3" t="s">
        <v>1547</v>
      </c>
      <c r="E593" s="4"/>
      <c r="F593" s="5"/>
      <c r="G593" s="6"/>
      <c r="H593" s="18" t="s">
        <v>13</v>
      </c>
    </row>
    <row r="594" spans="1:8">
      <c r="A594" s="11">
        <v>937</v>
      </c>
      <c r="B594" s="3" t="s">
        <v>1548</v>
      </c>
      <c r="C594" s="3" t="s">
        <v>1549</v>
      </c>
      <c r="D594" s="3" t="s">
        <v>1550</v>
      </c>
      <c r="E594" s="4"/>
      <c r="F594" s="5"/>
      <c r="G594" s="6"/>
      <c r="H594" s="18" t="s">
        <v>13</v>
      </c>
    </row>
    <row r="595" spans="1:8">
      <c r="A595" s="11">
        <v>938</v>
      </c>
      <c r="B595" s="3" t="s">
        <v>1551</v>
      </c>
      <c r="C595" s="3" t="s">
        <v>1552</v>
      </c>
      <c r="D595" s="3" t="s">
        <v>1553</v>
      </c>
      <c r="E595" s="4"/>
      <c r="F595" s="5"/>
      <c r="G595" s="6"/>
      <c r="H595" s="18" t="s">
        <v>13</v>
      </c>
    </row>
    <row r="596" spans="1:8">
      <c r="A596" s="11">
        <v>962</v>
      </c>
      <c r="B596" s="3" t="s">
        <v>1554</v>
      </c>
      <c r="C596" s="3" t="s">
        <v>1555</v>
      </c>
      <c r="D596" s="3" t="s">
        <v>1556</v>
      </c>
      <c r="E596" s="4">
        <v>102</v>
      </c>
      <c r="F596" s="5"/>
      <c r="G596" s="6" t="str">
        <f>11.33*1.00000000</f>
        <v>0</v>
      </c>
      <c r="H596" s="18" t="s">
        <v>13</v>
      </c>
    </row>
    <row r="597" spans="1:8">
      <c r="A597" s="12" t="s">
        <v>1557</v>
      </c>
      <c r="B597" s="3"/>
      <c r="C597" s="3"/>
      <c r="D597" s="3"/>
      <c r="E597" s="4"/>
      <c r="F597" s="5"/>
      <c r="G597" s="4"/>
      <c r="H597" s="18"/>
    </row>
    <row r="598" spans="1:8">
      <c r="A598" s="11">
        <v>1075</v>
      </c>
      <c r="B598" s="3" t="s">
        <v>1558</v>
      </c>
      <c r="C598" s="3" t="s">
        <v>1559</v>
      </c>
      <c r="D598" s="3" t="s">
        <v>1560</v>
      </c>
      <c r="E598" s="4"/>
      <c r="F598" s="5"/>
      <c r="G598" s="6"/>
      <c r="H598" s="18" t="s">
        <v>13</v>
      </c>
    </row>
    <row r="599" spans="1:8">
      <c r="A599" s="11">
        <v>1076</v>
      </c>
      <c r="B599" s="3" t="s">
        <v>1561</v>
      </c>
      <c r="C599" s="3" t="s">
        <v>1562</v>
      </c>
      <c r="D599" s="3" t="s">
        <v>1563</v>
      </c>
      <c r="E599" s="4"/>
      <c r="F599" s="5"/>
      <c r="G599" s="6"/>
      <c r="H599" s="18" t="s">
        <v>13</v>
      </c>
    </row>
    <row r="600" spans="1:8">
      <c r="A600" s="12" t="s">
        <v>1564</v>
      </c>
      <c r="B600" s="3"/>
      <c r="C600" s="3"/>
      <c r="D600" s="3"/>
      <c r="E600" s="4"/>
      <c r="F600" s="5"/>
      <c r="G600" s="4"/>
      <c r="H600" s="18"/>
    </row>
    <row r="601" spans="1:8">
      <c r="A601" s="11">
        <v>804</v>
      </c>
      <c r="B601" s="3" t="s">
        <v>1565</v>
      </c>
      <c r="C601" s="3" t="s">
        <v>1566</v>
      </c>
      <c r="D601" s="3" t="s">
        <v>1567</v>
      </c>
      <c r="E601" s="4"/>
      <c r="F601" s="5"/>
      <c r="G601" s="6"/>
      <c r="H601" s="18" t="s">
        <v>13</v>
      </c>
    </row>
    <row r="602" spans="1:8">
      <c r="A602" s="11">
        <v>805</v>
      </c>
      <c r="B602" s="3" t="s">
        <v>1568</v>
      </c>
      <c r="C602" s="3" t="s">
        <v>1569</v>
      </c>
      <c r="D602" s="3" t="s">
        <v>1570</v>
      </c>
      <c r="E602" s="4">
        <v>93</v>
      </c>
      <c r="F602" s="5"/>
      <c r="G602" s="6" t="str">
        <f>96.64*1.00000000</f>
        <v>0</v>
      </c>
      <c r="H602" s="18" t="s">
        <v>13</v>
      </c>
    </row>
    <row r="603" spans="1:8">
      <c r="A603" s="11">
        <v>2471</v>
      </c>
      <c r="B603" s="3" t="s">
        <v>1571</v>
      </c>
      <c r="C603" s="3" t="s">
        <v>1572</v>
      </c>
      <c r="D603" s="3" t="s">
        <v>1573</v>
      </c>
      <c r="E603" s="4">
        <v>100</v>
      </c>
      <c r="F603" s="5"/>
      <c r="G603" s="6"/>
      <c r="H603" s="18" t="s">
        <v>13</v>
      </c>
    </row>
    <row r="604" spans="1:8">
      <c r="A604" s="12" t="s">
        <v>1574</v>
      </c>
      <c r="B604" s="3"/>
      <c r="C604" s="3"/>
      <c r="D604" s="3"/>
      <c r="E604" s="4"/>
      <c r="F604" s="5"/>
      <c r="G604" s="4"/>
      <c r="H604" s="18"/>
    </row>
    <row r="605" spans="1:8">
      <c r="A605" s="11">
        <v>2566</v>
      </c>
      <c r="B605" s="3" t="s">
        <v>1575</v>
      </c>
      <c r="C605" s="3" t="s">
        <v>1576</v>
      </c>
      <c r="D605" s="3" t="s">
        <v>1577</v>
      </c>
      <c r="E605" s="4"/>
      <c r="F605" s="5"/>
      <c r="G605" s="6"/>
      <c r="H605" s="18" t="s">
        <v>13</v>
      </c>
    </row>
    <row r="606" spans="1:8">
      <c r="A606" s="11">
        <v>2474</v>
      </c>
      <c r="B606" s="3" t="s">
        <v>1578</v>
      </c>
      <c r="C606" s="3" t="s">
        <v>1579</v>
      </c>
      <c r="D606" s="3" t="s">
        <v>1580</v>
      </c>
      <c r="E606" s="4"/>
      <c r="F606" s="5"/>
      <c r="G606" s="6"/>
      <c r="H606" s="18" t="s">
        <v>13</v>
      </c>
    </row>
    <row r="607" spans="1:8">
      <c r="A607" s="11">
        <v>74</v>
      </c>
      <c r="B607" s="3" t="s">
        <v>1581</v>
      </c>
      <c r="C607" s="3" t="s">
        <v>1582</v>
      </c>
      <c r="D607" s="3" t="s">
        <v>1583</v>
      </c>
      <c r="E607" s="4">
        <v>18</v>
      </c>
      <c r="F607" s="5"/>
      <c r="G607" s="6" t="str">
        <f>1400*1.00000000</f>
        <v>0</v>
      </c>
      <c r="H607" s="18" t="s">
        <v>13</v>
      </c>
    </row>
    <row r="608" spans="1:8">
      <c r="A608" s="11">
        <v>1364</v>
      </c>
      <c r="B608" s="3" t="s">
        <v>1584</v>
      </c>
      <c r="C608" s="3" t="s">
        <v>1585</v>
      </c>
      <c r="D608" s="3" t="s">
        <v>1586</v>
      </c>
      <c r="E608" s="4">
        <v>52</v>
      </c>
      <c r="F608" s="5"/>
      <c r="G608" s="6" t="str">
        <f>1299*1.00000000</f>
        <v>0</v>
      </c>
      <c r="H608" s="18" t="s">
        <v>13</v>
      </c>
    </row>
    <row r="609" spans="1:8">
      <c r="A609" s="11">
        <v>3130</v>
      </c>
      <c r="B609" s="3" t="s">
        <v>1587</v>
      </c>
      <c r="C609" s="3" t="s">
        <v>1588</v>
      </c>
      <c r="D609" s="3" t="s">
        <v>1589</v>
      </c>
      <c r="E609" s="4">
        <v>78</v>
      </c>
      <c r="F609" s="5">
        <v>2</v>
      </c>
      <c r="G609" s="6" t="str">
        <f>1080*1.00000000</f>
        <v>0</v>
      </c>
      <c r="H609" s="18" t="s">
        <v>13</v>
      </c>
    </row>
    <row r="610" spans="1:8">
      <c r="A610" s="11">
        <v>3129</v>
      </c>
      <c r="B610" s="3" t="s">
        <v>1590</v>
      </c>
      <c r="C610" s="3" t="s">
        <v>1591</v>
      </c>
      <c r="D610" s="3" t="s">
        <v>1589</v>
      </c>
      <c r="E610" s="4">
        <v>77</v>
      </c>
      <c r="F610" s="5">
        <v>2</v>
      </c>
      <c r="G610" s="6" t="str">
        <f>1080*1.00000000</f>
        <v>0</v>
      </c>
      <c r="H610" s="18" t="s">
        <v>13</v>
      </c>
    </row>
    <row r="611" spans="1:8">
      <c r="A611" s="11">
        <v>3126</v>
      </c>
      <c r="B611" s="3" t="s">
        <v>1592</v>
      </c>
      <c r="C611" s="3" t="s">
        <v>1593</v>
      </c>
      <c r="D611" s="3" t="s">
        <v>1589</v>
      </c>
      <c r="E611" s="4">
        <v>101</v>
      </c>
      <c r="F611" s="5"/>
      <c r="G611" s="6" t="str">
        <f>1080*1.00000000</f>
        <v>0</v>
      </c>
      <c r="H611" s="18" t="s">
        <v>13</v>
      </c>
    </row>
    <row r="612" spans="1:8">
      <c r="A612" s="11">
        <v>1370</v>
      </c>
      <c r="B612" s="3" t="s">
        <v>1594</v>
      </c>
      <c r="C612" s="3" t="s">
        <v>1595</v>
      </c>
      <c r="D612" s="3" t="s">
        <v>1596</v>
      </c>
      <c r="E612" s="4"/>
      <c r="F612" s="5"/>
      <c r="G612" s="6"/>
      <c r="H612" s="18" t="s">
        <v>13</v>
      </c>
    </row>
    <row r="613" spans="1:8">
      <c r="A613" s="11">
        <v>3128</v>
      </c>
      <c r="B613" s="3" t="s">
        <v>1597</v>
      </c>
      <c r="C613" s="3" t="s">
        <v>1598</v>
      </c>
      <c r="D613" s="3" t="s">
        <v>1599</v>
      </c>
      <c r="E613" s="4">
        <v>127</v>
      </c>
      <c r="F613" s="5"/>
      <c r="G613" s="6" t="str">
        <f>1230*1.00000000</f>
        <v>0</v>
      </c>
      <c r="H613" s="18" t="s">
        <v>13</v>
      </c>
    </row>
    <row r="614" spans="1:8">
      <c r="A614" s="11">
        <v>2475</v>
      </c>
      <c r="B614" s="3" t="s">
        <v>1600</v>
      </c>
      <c r="C614" s="3" t="s">
        <v>1601</v>
      </c>
      <c r="D614" s="3" t="s">
        <v>1602</v>
      </c>
      <c r="E614" s="4">
        <v>38</v>
      </c>
      <c r="F614" s="5"/>
      <c r="G614" s="6" t="str">
        <f>1751.6*1.00000000</f>
        <v>0</v>
      </c>
      <c r="H614" s="18" t="s">
        <v>13</v>
      </c>
    </row>
    <row r="615" spans="1:8">
      <c r="A615" s="11">
        <v>798</v>
      </c>
      <c r="B615" s="3" t="s">
        <v>1603</v>
      </c>
      <c r="C615" s="3" t="s">
        <v>1604</v>
      </c>
      <c r="D615" s="3" t="s">
        <v>1605</v>
      </c>
      <c r="E615" s="4">
        <v>17</v>
      </c>
      <c r="F615" s="5"/>
      <c r="G615" s="6" t="str">
        <f>2167.61*1.00000000</f>
        <v>0</v>
      </c>
      <c r="H615" s="18" t="s">
        <v>13</v>
      </c>
    </row>
    <row r="616" spans="1:8">
      <c r="A616" s="11">
        <v>2584</v>
      </c>
      <c r="B616" s="3" t="s">
        <v>1606</v>
      </c>
      <c r="C616" s="3" t="s">
        <v>1607</v>
      </c>
      <c r="D616" s="3" t="s">
        <v>1608</v>
      </c>
      <c r="E616" s="4">
        <v>16</v>
      </c>
      <c r="F616" s="5"/>
      <c r="G616" s="6" t="str">
        <f>2666.66*1.00000000</f>
        <v>0</v>
      </c>
      <c r="H616" s="18" t="s">
        <v>13</v>
      </c>
    </row>
    <row r="617" spans="1:8">
      <c r="A617" s="11">
        <v>19</v>
      </c>
      <c r="B617" s="3" t="s">
        <v>1609</v>
      </c>
      <c r="C617" s="3" t="s">
        <v>1610</v>
      </c>
      <c r="D617" s="3" t="s">
        <v>1611</v>
      </c>
      <c r="E617" s="4"/>
      <c r="F617" s="5"/>
      <c r="G617" s="6"/>
      <c r="H617" s="18" t="s">
        <v>13</v>
      </c>
    </row>
    <row r="618" spans="1:8">
      <c r="A618" s="12" t="s">
        <v>1612</v>
      </c>
      <c r="B618" s="3"/>
      <c r="C618" s="3"/>
      <c r="D618" s="3"/>
      <c r="E618" s="4"/>
      <c r="F618" s="5"/>
      <c r="G618" s="4"/>
      <c r="H618" s="18"/>
    </row>
    <row r="619" spans="1:8">
      <c r="A619" s="11">
        <v>1354</v>
      </c>
      <c r="B619" s="3" t="s">
        <v>1613</v>
      </c>
      <c r="C619" s="3" t="s">
        <v>1614</v>
      </c>
      <c r="D619" s="3" t="s">
        <v>1615</v>
      </c>
      <c r="E619" s="4"/>
      <c r="F619" s="5"/>
      <c r="G619" s="6"/>
      <c r="H619" s="18" t="s">
        <v>13</v>
      </c>
    </row>
    <row r="620" spans="1:8">
      <c r="A620" s="11">
        <v>1194</v>
      </c>
      <c r="B620" s="3" t="s">
        <v>1616</v>
      </c>
      <c r="C620" s="3" t="s">
        <v>1617</v>
      </c>
      <c r="D620" s="3" t="s">
        <v>1618</v>
      </c>
      <c r="E620" s="4"/>
      <c r="F620" s="5"/>
      <c r="G620" s="6" t="str">
        <f>359.7*1.00000000</f>
        <v>0</v>
      </c>
      <c r="H620" s="18" t="s">
        <v>13</v>
      </c>
    </row>
    <row r="621" spans="1:8">
      <c r="A621" s="11">
        <v>1151</v>
      </c>
      <c r="B621" s="3" t="s">
        <v>1619</v>
      </c>
      <c r="C621" s="3" t="s">
        <v>1620</v>
      </c>
      <c r="D621" s="3" t="s">
        <v>1621</v>
      </c>
      <c r="E621" s="4"/>
      <c r="F621" s="5"/>
      <c r="G621" s="6"/>
      <c r="H621" s="18" t="s">
        <v>13</v>
      </c>
    </row>
    <row r="622" spans="1:8">
      <c r="A622" s="11">
        <v>1152</v>
      </c>
      <c r="B622" s="3" t="s">
        <v>1622</v>
      </c>
      <c r="C622" s="3" t="s">
        <v>1623</v>
      </c>
      <c r="D622" s="3" t="s">
        <v>1624</v>
      </c>
      <c r="E622" s="4"/>
      <c r="F622" s="5"/>
      <c r="G622" s="6"/>
      <c r="H622" s="18" t="s">
        <v>13</v>
      </c>
    </row>
    <row r="623" spans="1:8">
      <c r="A623" s="11">
        <v>1153</v>
      </c>
      <c r="B623" s="3" t="s">
        <v>1625</v>
      </c>
      <c r="C623" s="3" t="s">
        <v>1626</v>
      </c>
      <c r="D623" s="3" t="s">
        <v>1627</v>
      </c>
      <c r="E623" s="4"/>
      <c r="F623" s="5"/>
      <c r="G623" s="6"/>
      <c r="H623" s="18" t="s">
        <v>13</v>
      </c>
    </row>
    <row r="624" spans="1:8">
      <c r="A624" s="11">
        <v>1166</v>
      </c>
      <c r="B624" s="3" t="s">
        <v>1628</v>
      </c>
      <c r="C624" s="3" t="s">
        <v>1629</v>
      </c>
      <c r="D624" s="3" t="s">
        <v>1630</v>
      </c>
      <c r="E624" s="4"/>
      <c r="F624" s="5"/>
      <c r="G624" s="6"/>
      <c r="H624" s="18" t="s">
        <v>13</v>
      </c>
    </row>
    <row r="625" spans="1:8">
      <c r="A625" s="11">
        <v>1155</v>
      </c>
      <c r="B625" s="3" t="s">
        <v>1631</v>
      </c>
      <c r="C625" s="3" t="s">
        <v>1632</v>
      </c>
      <c r="D625" s="3" t="s">
        <v>1633</v>
      </c>
      <c r="E625" s="4"/>
      <c r="F625" s="5"/>
      <c r="G625" s="6"/>
      <c r="H625" s="18" t="s">
        <v>13</v>
      </c>
    </row>
    <row r="626" spans="1:8">
      <c r="A626" s="11">
        <v>1154</v>
      </c>
      <c r="B626" s="3" t="s">
        <v>1634</v>
      </c>
      <c r="C626" s="3" t="s">
        <v>1635</v>
      </c>
      <c r="D626" s="3" t="s">
        <v>1636</v>
      </c>
      <c r="E626" s="4"/>
      <c r="F626" s="5"/>
      <c r="G626" s="6"/>
      <c r="H626" s="18" t="s">
        <v>13</v>
      </c>
    </row>
    <row r="627" spans="1:8">
      <c r="A627" s="11">
        <v>1000</v>
      </c>
      <c r="B627" s="3" t="s">
        <v>1637</v>
      </c>
      <c r="C627" s="3" t="s">
        <v>1638</v>
      </c>
      <c r="D627" s="3" t="s">
        <v>1639</v>
      </c>
      <c r="E627" s="4"/>
      <c r="F627" s="5"/>
      <c r="G627" s="6"/>
      <c r="H627" s="18" t="s">
        <v>13</v>
      </c>
    </row>
    <row r="628" spans="1:8">
      <c r="A628" s="11">
        <v>1156</v>
      </c>
      <c r="B628" s="3" t="s">
        <v>1640</v>
      </c>
      <c r="C628" s="3" t="s">
        <v>1641</v>
      </c>
      <c r="D628" s="3" t="s">
        <v>1642</v>
      </c>
      <c r="E628" s="4"/>
      <c r="F628" s="5"/>
      <c r="G628" s="6"/>
      <c r="H628" s="18" t="s">
        <v>13</v>
      </c>
    </row>
    <row r="629" spans="1:8">
      <c r="A629" s="11">
        <v>101</v>
      </c>
      <c r="B629" s="3" t="s">
        <v>1643</v>
      </c>
      <c r="C629" s="3" t="s">
        <v>1644</v>
      </c>
      <c r="D629" s="3" t="s">
        <v>1645</v>
      </c>
      <c r="E629" s="4"/>
      <c r="F629" s="5"/>
      <c r="G629" s="6"/>
      <c r="H629" s="18" t="s">
        <v>13</v>
      </c>
    </row>
    <row r="630" spans="1:8">
      <c r="A630" s="11">
        <v>1365</v>
      </c>
      <c r="B630" s="3" t="s">
        <v>1646</v>
      </c>
      <c r="C630" s="3" t="s">
        <v>1647</v>
      </c>
      <c r="D630" s="3" t="s">
        <v>1648</v>
      </c>
      <c r="E630" s="4"/>
      <c r="F630" s="5"/>
      <c r="G630" s="6"/>
      <c r="H630" s="18" t="s">
        <v>13</v>
      </c>
    </row>
    <row r="631" spans="1:8">
      <c r="A631" s="11">
        <v>1254</v>
      </c>
      <c r="B631" s="3" t="s">
        <v>1649</v>
      </c>
      <c r="C631" s="3" t="s">
        <v>1650</v>
      </c>
      <c r="D631" s="3" t="s">
        <v>1651</v>
      </c>
      <c r="E631" s="4">
        <v>1395</v>
      </c>
      <c r="F631" s="5"/>
      <c r="G631" s="6" t="str">
        <f>280*1.00000000</f>
        <v>0</v>
      </c>
      <c r="H631" s="18" t="s">
        <v>13</v>
      </c>
    </row>
    <row r="632" spans="1:8">
      <c r="A632" s="11">
        <v>1149</v>
      </c>
      <c r="B632" s="3" t="s">
        <v>1652</v>
      </c>
      <c r="C632" s="3" t="s">
        <v>1653</v>
      </c>
      <c r="D632" s="3" t="s">
        <v>1654</v>
      </c>
      <c r="E632" s="4"/>
      <c r="F632" s="5"/>
      <c r="G632" s="6"/>
      <c r="H632" s="18" t="s">
        <v>13</v>
      </c>
    </row>
    <row r="633" spans="1:8">
      <c r="A633" s="11">
        <v>1150</v>
      </c>
      <c r="B633" s="3" t="s">
        <v>1655</v>
      </c>
      <c r="C633" s="3" t="s">
        <v>1656</v>
      </c>
      <c r="D633" s="3" t="s">
        <v>1657</v>
      </c>
      <c r="E633" s="4"/>
      <c r="F633" s="5"/>
      <c r="G633" s="6"/>
      <c r="H633" s="18" t="s">
        <v>13</v>
      </c>
    </row>
    <row r="634" spans="1:8">
      <c r="A634" s="11">
        <v>1174</v>
      </c>
      <c r="B634" s="3" t="s">
        <v>1658</v>
      </c>
      <c r="C634" s="3" t="s">
        <v>1659</v>
      </c>
      <c r="D634" s="3" t="s">
        <v>1660</v>
      </c>
      <c r="E634" s="4">
        <v>855</v>
      </c>
      <c r="F634" s="5"/>
      <c r="G634" s="6" t="str">
        <f>477.00*1.00000000</f>
        <v>0</v>
      </c>
      <c r="H634" s="18" t="s">
        <v>13</v>
      </c>
    </row>
    <row r="635" spans="1:8">
      <c r="A635" s="11">
        <v>1175</v>
      </c>
      <c r="B635" s="3" t="s">
        <v>1661</v>
      </c>
      <c r="C635" s="3" t="s">
        <v>1662</v>
      </c>
      <c r="D635" s="3" t="s">
        <v>1663</v>
      </c>
      <c r="E635" s="4">
        <v>1276</v>
      </c>
      <c r="F635" s="5"/>
      <c r="G635" s="6" t="str">
        <f>598.00*1.00000000</f>
        <v>0</v>
      </c>
      <c r="H635" s="18" t="s">
        <v>13</v>
      </c>
    </row>
    <row r="636" spans="1:8">
      <c r="A636" s="11">
        <v>2672</v>
      </c>
      <c r="B636" s="3" t="s">
        <v>1664</v>
      </c>
      <c r="C636" s="3" t="s">
        <v>1665</v>
      </c>
      <c r="D636" s="3" t="s">
        <v>1666</v>
      </c>
      <c r="E636" s="4">
        <v>59</v>
      </c>
      <c r="F636" s="5"/>
      <c r="G636" s="6" t="str">
        <f>467.40*1.00000000</f>
        <v>0</v>
      </c>
      <c r="H636" s="18" t="s">
        <v>13</v>
      </c>
    </row>
    <row r="637" spans="1:8">
      <c r="A637" s="11">
        <v>1146</v>
      </c>
      <c r="B637" s="3" t="s">
        <v>1667</v>
      </c>
      <c r="C637" s="3" t="s">
        <v>1668</v>
      </c>
      <c r="D637" s="3" t="s">
        <v>1669</v>
      </c>
      <c r="E637" s="4"/>
      <c r="F637" s="5"/>
      <c r="G637" s="6"/>
      <c r="H637" s="18" t="s">
        <v>13</v>
      </c>
    </row>
    <row r="638" spans="1:8">
      <c r="A638" s="11">
        <v>1258</v>
      </c>
      <c r="B638" s="3" t="s">
        <v>1670</v>
      </c>
      <c r="C638" s="3" t="s">
        <v>1671</v>
      </c>
      <c r="D638" s="3" t="s">
        <v>1672</v>
      </c>
      <c r="E638" s="4"/>
      <c r="F638" s="5"/>
      <c r="G638" s="6"/>
      <c r="H638" s="18" t="s">
        <v>13</v>
      </c>
    </row>
    <row r="639" spans="1:8">
      <c r="A639" s="11">
        <v>1259</v>
      </c>
      <c r="B639" s="3" t="s">
        <v>1673</v>
      </c>
      <c r="C639" s="3" t="s">
        <v>1674</v>
      </c>
      <c r="D639" s="3" t="s">
        <v>1675</v>
      </c>
      <c r="E639" s="4"/>
      <c r="F639" s="5"/>
      <c r="G639" s="6"/>
      <c r="H639" s="18" t="s">
        <v>13</v>
      </c>
    </row>
    <row r="640" spans="1:8">
      <c r="A640" s="11">
        <v>1234</v>
      </c>
      <c r="B640" s="3" t="s">
        <v>1676</v>
      </c>
      <c r="C640" s="3" t="s">
        <v>1677</v>
      </c>
      <c r="D640" s="3" t="s">
        <v>1678</v>
      </c>
      <c r="E640" s="4">
        <v>1385</v>
      </c>
      <c r="F640" s="5">
        <v>2</v>
      </c>
      <c r="G640" s="6"/>
      <c r="H640" s="18" t="s">
        <v>13</v>
      </c>
    </row>
    <row r="641" spans="1:8">
      <c r="A641" s="11">
        <v>1235</v>
      </c>
      <c r="B641" s="3" t="s">
        <v>1679</v>
      </c>
      <c r="C641" s="3" t="s">
        <v>1680</v>
      </c>
      <c r="D641" s="3" t="s">
        <v>1681</v>
      </c>
      <c r="E641" s="4">
        <v>1385</v>
      </c>
      <c r="F641" s="5">
        <v>2</v>
      </c>
      <c r="G641" s="6"/>
      <c r="H641" s="18" t="s">
        <v>13</v>
      </c>
    </row>
    <row r="642" spans="1:8">
      <c r="A642" s="11">
        <v>1159</v>
      </c>
      <c r="B642" s="3" t="s">
        <v>1682</v>
      </c>
      <c r="C642" s="3" t="s">
        <v>1683</v>
      </c>
      <c r="D642" s="3" t="s">
        <v>1684</v>
      </c>
      <c r="E642" s="4"/>
      <c r="F642" s="5"/>
      <c r="G642" s="6"/>
      <c r="H642" s="18" t="s">
        <v>13</v>
      </c>
    </row>
    <row r="643" spans="1:8">
      <c r="A643" s="11">
        <v>1353</v>
      </c>
      <c r="B643" s="3" t="s">
        <v>1685</v>
      </c>
      <c r="C643" s="3" t="s">
        <v>1686</v>
      </c>
      <c r="D643" s="3" t="s">
        <v>1687</v>
      </c>
      <c r="E643" s="4"/>
      <c r="F643" s="5"/>
      <c r="G643" s="6"/>
      <c r="H643" s="18" t="s">
        <v>13</v>
      </c>
    </row>
    <row r="644" spans="1:8">
      <c r="A644" s="11">
        <v>3052</v>
      </c>
      <c r="B644" s="3" t="s">
        <v>1688</v>
      </c>
      <c r="C644" s="3" t="s">
        <v>1689</v>
      </c>
      <c r="D644" s="3" t="s">
        <v>1690</v>
      </c>
      <c r="E644" s="4">
        <v>6</v>
      </c>
      <c r="F644" s="5"/>
      <c r="G644" s="6"/>
      <c r="H644" s="18" t="s">
        <v>13</v>
      </c>
    </row>
    <row r="645" spans="1:8">
      <c r="A645" s="12" t="s">
        <v>1691</v>
      </c>
      <c r="B645" s="3"/>
      <c r="C645" s="3"/>
      <c r="D645" s="3"/>
      <c r="E645" s="4"/>
      <c r="F645" s="5"/>
      <c r="G645" s="4"/>
      <c r="H645" s="18"/>
    </row>
    <row r="646" spans="1:8">
      <c r="A646" s="11">
        <v>1103</v>
      </c>
      <c r="B646" s="3" t="s">
        <v>1692</v>
      </c>
      <c r="C646" s="3" t="s">
        <v>1693</v>
      </c>
      <c r="D646" s="3" t="s">
        <v>1694</v>
      </c>
      <c r="E646" s="4"/>
      <c r="F646" s="5"/>
      <c r="G646" s="6"/>
      <c r="H646" s="18" t="s">
        <v>13</v>
      </c>
    </row>
    <row r="647" spans="1:8">
      <c r="A647" s="11">
        <v>1107</v>
      </c>
      <c r="B647" s="3" t="s">
        <v>1695</v>
      </c>
      <c r="C647" s="3" t="s">
        <v>1696</v>
      </c>
      <c r="D647" s="3" t="s">
        <v>1697</v>
      </c>
      <c r="E647" s="4"/>
      <c r="F647" s="5"/>
      <c r="G647" s="6"/>
      <c r="H647" s="18" t="s">
        <v>13</v>
      </c>
    </row>
    <row r="648" spans="1:8">
      <c r="A648" s="11">
        <v>1087</v>
      </c>
      <c r="B648" s="3" t="s">
        <v>1698</v>
      </c>
      <c r="C648" s="3" t="s">
        <v>1699</v>
      </c>
      <c r="D648" s="3" t="s">
        <v>1700</v>
      </c>
      <c r="E648" s="4"/>
      <c r="F648" s="5"/>
      <c r="G648" s="6"/>
      <c r="H648" s="18" t="s">
        <v>13</v>
      </c>
    </row>
    <row r="649" spans="1:8">
      <c r="A649" s="11">
        <v>1091</v>
      </c>
      <c r="B649" s="3" t="s">
        <v>1701</v>
      </c>
      <c r="C649" s="3" t="s">
        <v>1702</v>
      </c>
      <c r="D649" s="3" t="s">
        <v>1703</v>
      </c>
      <c r="E649" s="4"/>
      <c r="F649" s="5"/>
      <c r="G649" s="6"/>
      <c r="H649" s="18" t="s">
        <v>13</v>
      </c>
    </row>
    <row r="650" spans="1:8">
      <c r="A650" s="11">
        <v>1080</v>
      </c>
      <c r="B650" s="3" t="s">
        <v>1704</v>
      </c>
      <c r="C650" s="3" t="s">
        <v>1705</v>
      </c>
      <c r="D650" s="3" t="s">
        <v>1706</v>
      </c>
      <c r="E650" s="4"/>
      <c r="F650" s="5"/>
      <c r="G650" s="6"/>
      <c r="H650" s="18" t="s">
        <v>13</v>
      </c>
    </row>
    <row r="651" spans="1:8">
      <c r="A651" s="11">
        <v>1106</v>
      </c>
      <c r="B651" s="3" t="s">
        <v>1707</v>
      </c>
      <c r="C651" s="3" t="s">
        <v>1708</v>
      </c>
      <c r="D651" s="3" t="s">
        <v>1697</v>
      </c>
      <c r="E651" s="4"/>
      <c r="F651" s="5"/>
      <c r="G651" s="6"/>
      <c r="H651" s="18" t="s">
        <v>13</v>
      </c>
    </row>
    <row r="652" spans="1:8">
      <c r="A652" s="11">
        <v>1092</v>
      </c>
      <c r="B652" s="3" t="s">
        <v>1709</v>
      </c>
      <c r="C652" s="3" t="s">
        <v>1710</v>
      </c>
      <c r="D652" s="3" t="s">
        <v>1711</v>
      </c>
      <c r="E652" s="4"/>
      <c r="F652" s="5"/>
      <c r="G652" s="6"/>
      <c r="H652" s="18" t="s">
        <v>13</v>
      </c>
    </row>
    <row r="653" spans="1:8">
      <c r="A653" s="11">
        <v>1093</v>
      </c>
      <c r="B653" s="3" t="s">
        <v>1712</v>
      </c>
      <c r="C653" s="3" t="s">
        <v>1713</v>
      </c>
      <c r="D653" s="3" t="s">
        <v>1714</v>
      </c>
      <c r="E653" s="4"/>
      <c r="F653" s="5"/>
      <c r="G653" s="6"/>
      <c r="H653" s="18" t="s">
        <v>13</v>
      </c>
    </row>
    <row r="654" spans="1:8">
      <c r="A654" s="11">
        <v>1094</v>
      </c>
      <c r="B654" s="3" t="s">
        <v>1715</v>
      </c>
      <c r="C654" s="3" t="s">
        <v>1716</v>
      </c>
      <c r="D654" s="3" t="s">
        <v>1717</v>
      </c>
      <c r="E654" s="4"/>
      <c r="F654" s="5"/>
      <c r="G654" s="6"/>
      <c r="H654" s="18" t="s">
        <v>13</v>
      </c>
    </row>
    <row r="655" spans="1:8">
      <c r="A655" s="11">
        <v>1104</v>
      </c>
      <c r="B655" s="3" t="s">
        <v>1718</v>
      </c>
      <c r="C655" s="3" t="s">
        <v>1719</v>
      </c>
      <c r="D655" s="3" t="s">
        <v>1720</v>
      </c>
      <c r="E655" s="4"/>
      <c r="F655" s="5"/>
      <c r="G655" s="6"/>
      <c r="H655" s="18" t="s">
        <v>13</v>
      </c>
    </row>
    <row r="656" spans="1:8">
      <c r="A656" s="11">
        <v>1105</v>
      </c>
      <c r="B656" s="3" t="s">
        <v>1721</v>
      </c>
      <c r="C656" s="3" t="s">
        <v>1722</v>
      </c>
      <c r="D656" s="3" t="s">
        <v>1723</v>
      </c>
      <c r="E656" s="4"/>
      <c r="F656" s="5"/>
      <c r="G656" s="6"/>
      <c r="H656" s="18" t="s">
        <v>13</v>
      </c>
    </row>
    <row r="657" spans="1:8">
      <c r="A657" s="11">
        <v>1096</v>
      </c>
      <c r="B657" s="3" t="s">
        <v>1724</v>
      </c>
      <c r="C657" s="3" t="s">
        <v>1725</v>
      </c>
      <c r="D657" s="3" t="s">
        <v>1726</v>
      </c>
      <c r="E657" s="4"/>
      <c r="F657" s="5"/>
      <c r="G657" s="6"/>
      <c r="H657" s="18" t="s">
        <v>13</v>
      </c>
    </row>
    <row r="658" spans="1:8">
      <c r="A658" s="11">
        <v>1108</v>
      </c>
      <c r="B658" s="3" t="s">
        <v>1727</v>
      </c>
      <c r="C658" s="3" t="s">
        <v>1728</v>
      </c>
      <c r="D658" s="3" t="s">
        <v>1729</v>
      </c>
      <c r="E658" s="4"/>
      <c r="F658" s="5"/>
      <c r="G658" s="6"/>
      <c r="H658" s="18" t="s">
        <v>13</v>
      </c>
    </row>
    <row r="659" spans="1:8">
      <c r="A659" s="11">
        <v>1089</v>
      </c>
      <c r="B659" s="3" t="s">
        <v>1730</v>
      </c>
      <c r="C659" s="3" t="s">
        <v>1731</v>
      </c>
      <c r="D659" s="3" t="s">
        <v>1700</v>
      </c>
      <c r="E659" s="4"/>
      <c r="F659" s="5"/>
      <c r="G659" s="6"/>
      <c r="H659" s="18" t="s">
        <v>13</v>
      </c>
    </row>
    <row r="660" spans="1:8">
      <c r="A660" s="11">
        <v>1090</v>
      </c>
      <c r="B660" s="3" t="s">
        <v>1732</v>
      </c>
      <c r="C660" s="3" t="s">
        <v>1733</v>
      </c>
      <c r="D660" s="3" t="s">
        <v>1703</v>
      </c>
      <c r="E660" s="4"/>
      <c r="F660" s="5"/>
      <c r="G660" s="6"/>
      <c r="H660" s="18" t="s">
        <v>13</v>
      </c>
    </row>
    <row r="661" spans="1:8">
      <c r="A661" s="11">
        <v>1086</v>
      </c>
      <c r="B661" s="3" t="s">
        <v>1734</v>
      </c>
      <c r="C661" s="3" t="s">
        <v>1735</v>
      </c>
      <c r="D661" s="3" t="s">
        <v>1736</v>
      </c>
      <c r="E661" s="4"/>
      <c r="F661" s="5"/>
      <c r="G661" s="6"/>
      <c r="H661" s="18" t="s">
        <v>13</v>
      </c>
    </row>
    <row r="662" spans="1:8">
      <c r="A662" s="11">
        <v>1088</v>
      </c>
      <c r="B662" s="3" t="s">
        <v>1737</v>
      </c>
      <c r="C662" s="3" t="s">
        <v>1738</v>
      </c>
      <c r="D662" s="3" t="s">
        <v>1739</v>
      </c>
      <c r="E662" s="4"/>
      <c r="F662" s="5"/>
      <c r="G662" s="6"/>
      <c r="H662" s="18" t="s">
        <v>13</v>
      </c>
    </row>
    <row r="663" spans="1:8">
      <c r="A663" s="11">
        <v>1102</v>
      </c>
      <c r="B663" s="3" t="s">
        <v>1740</v>
      </c>
      <c r="C663" s="3" t="s">
        <v>1741</v>
      </c>
      <c r="D663" s="3" t="s">
        <v>1742</v>
      </c>
      <c r="E663" s="4"/>
      <c r="F663" s="5"/>
      <c r="G663" s="6" t="str">
        <f>1102.5*1.00000000</f>
        <v>0</v>
      </c>
      <c r="H663" s="18" t="s">
        <v>13</v>
      </c>
    </row>
    <row r="664" spans="1:8">
      <c r="A664" s="11">
        <v>1095</v>
      </c>
      <c r="B664" s="3" t="s">
        <v>1743</v>
      </c>
      <c r="C664" s="3" t="s">
        <v>1744</v>
      </c>
      <c r="D664" s="3" t="s">
        <v>1745</v>
      </c>
      <c r="E664" s="4"/>
      <c r="F664" s="5"/>
      <c r="G664" s="6" t="str">
        <f>9730*1.00000000</f>
        <v>0</v>
      </c>
      <c r="H664" s="18" t="s">
        <v>13</v>
      </c>
    </row>
    <row r="665" spans="1:8">
      <c r="A665" s="12" t="s">
        <v>1746</v>
      </c>
      <c r="B665" s="3"/>
      <c r="C665" s="3"/>
      <c r="D665" s="3"/>
      <c r="E665" s="4"/>
      <c r="F665" s="5"/>
      <c r="G665" s="4"/>
      <c r="H665" s="18"/>
    </row>
    <row r="666" spans="1:8">
      <c r="A666" s="11">
        <v>2484</v>
      </c>
      <c r="B666" s="3" t="s">
        <v>1747</v>
      </c>
      <c r="C666" s="3" t="s">
        <v>1748</v>
      </c>
      <c r="D666" s="3" t="s">
        <v>1749</v>
      </c>
      <c r="E666" s="4">
        <v>2</v>
      </c>
      <c r="F666" s="5"/>
      <c r="G666" s="6"/>
      <c r="H666" s="18" t="s">
        <v>13</v>
      </c>
    </row>
    <row r="667" spans="1:8">
      <c r="A667" s="11">
        <v>2485</v>
      </c>
      <c r="B667" s="3" t="s">
        <v>1750</v>
      </c>
      <c r="C667" s="3" t="s">
        <v>1751</v>
      </c>
      <c r="D667" s="3" t="s">
        <v>1752</v>
      </c>
      <c r="E667" s="4">
        <v>3</v>
      </c>
      <c r="F667" s="5"/>
      <c r="G667" s="6"/>
      <c r="H667" s="18" t="s">
        <v>13</v>
      </c>
    </row>
    <row r="668" spans="1:8">
      <c r="A668" s="11">
        <v>2482</v>
      </c>
      <c r="B668" s="3" t="s">
        <v>1753</v>
      </c>
      <c r="C668" s="3" t="s">
        <v>1754</v>
      </c>
      <c r="D668" s="3" t="s">
        <v>1755</v>
      </c>
      <c r="E668" s="4">
        <v>1</v>
      </c>
      <c r="F668" s="5"/>
      <c r="G668" s="6"/>
      <c r="H668" s="18" t="s">
        <v>13</v>
      </c>
    </row>
    <row r="669" spans="1:8">
      <c r="A669" s="11">
        <v>2483</v>
      </c>
      <c r="B669" s="3" t="s">
        <v>1756</v>
      </c>
      <c r="C669" s="3" t="s">
        <v>1757</v>
      </c>
      <c r="D669" s="3" t="s">
        <v>1749</v>
      </c>
      <c r="E669" s="4">
        <v>4</v>
      </c>
      <c r="F669" s="5"/>
      <c r="G669" s="6"/>
      <c r="H669" s="18" t="s">
        <v>13</v>
      </c>
    </row>
    <row r="670" spans="1:8">
      <c r="A670" s="11">
        <v>2486</v>
      </c>
      <c r="B670" s="3" t="s">
        <v>1295</v>
      </c>
      <c r="C670" s="3" t="s">
        <v>1296</v>
      </c>
      <c r="D670" s="3" t="s">
        <v>1297</v>
      </c>
      <c r="E670" s="4">
        <v>1</v>
      </c>
      <c r="F670" s="5"/>
      <c r="G670" s="6" t="str">
        <f>1418*1.00000000</f>
        <v>0</v>
      </c>
      <c r="H670" s="18" t="s">
        <v>13</v>
      </c>
    </row>
    <row r="671" spans="1:8">
      <c r="A671" s="11">
        <v>2487</v>
      </c>
      <c r="B671" s="3" t="s">
        <v>1298</v>
      </c>
      <c r="C671" s="3" t="s">
        <v>1299</v>
      </c>
      <c r="D671" s="3" t="s">
        <v>1300</v>
      </c>
      <c r="E671" s="4"/>
      <c r="F671" s="5"/>
      <c r="G671" s="6" t="str">
        <f>1953*1.00000000</f>
        <v>0</v>
      </c>
      <c r="H671" s="18" t="s">
        <v>13</v>
      </c>
    </row>
    <row r="672" spans="1:8">
      <c r="A672" s="11">
        <v>2488</v>
      </c>
      <c r="B672" s="3" t="s">
        <v>1301</v>
      </c>
      <c r="C672" s="3" t="s">
        <v>1302</v>
      </c>
      <c r="D672" s="3" t="s">
        <v>1303</v>
      </c>
      <c r="E672" s="4">
        <v>2</v>
      </c>
      <c r="F672" s="5"/>
      <c r="G672" s="6" t="str">
        <f>2368*1.00000000</f>
        <v>0</v>
      </c>
      <c r="H672" s="18" t="s">
        <v>13</v>
      </c>
    </row>
    <row r="673" spans="1:8">
      <c r="A673" s="12" t="s">
        <v>1758</v>
      </c>
      <c r="B673" s="3"/>
      <c r="C673" s="3"/>
      <c r="D673" s="3"/>
      <c r="E673" s="4"/>
      <c r="F673" s="5"/>
      <c r="G673" s="4"/>
      <c r="H673" s="18"/>
    </row>
    <row r="674" spans="1:8">
      <c r="A674" s="11">
        <v>248</v>
      </c>
      <c r="B674" s="3" t="s">
        <v>1759</v>
      </c>
      <c r="C674" s="3" t="s">
        <v>1760</v>
      </c>
      <c r="D674" s="3" t="s">
        <v>1761</v>
      </c>
      <c r="E674" s="4"/>
      <c r="F674" s="5"/>
      <c r="G674" s="6"/>
      <c r="H674" s="18" t="s">
        <v>13</v>
      </c>
    </row>
    <row r="675" spans="1:8">
      <c r="A675" s="11">
        <v>3044</v>
      </c>
      <c r="B675" s="3" t="s">
        <v>1762</v>
      </c>
      <c r="C675" s="3" t="s">
        <v>1763</v>
      </c>
      <c r="D675" s="3" t="s">
        <v>1764</v>
      </c>
      <c r="E675" s="4">
        <v>7</v>
      </c>
      <c r="F675" s="5"/>
      <c r="G675" s="6"/>
      <c r="H675" s="18" t="s">
        <v>13</v>
      </c>
    </row>
    <row r="676" spans="1:8">
      <c r="A676" s="11">
        <v>253</v>
      </c>
      <c r="B676" s="3" t="s">
        <v>1765</v>
      </c>
      <c r="C676" s="3" t="s">
        <v>1766</v>
      </c>
      <c r="D676" s="3" t="s">
        <v>1764</v>
      </c>
      <c r="E676" s="4">
        <v>364</v>
      </c>
      <c r="F676" s="5"/>
      <c r="G676" s="6" t="str">
        <f>367.62*1.00000000</f>
        <v>0</v>
      </c>
      <c r="H676" s="18" t="s">
        <v>13</v>
      </c>
    </row>
    <row r="677" spans="1:8">
      <c r="A677" s="11">
        <v>1097</v>
      </c>
      <c r="B677" s="3" t="s">
        <v>1767</v>
      </c>
      <c r="C677" s="3" t="s">
        <v>1768</v>
      </c>
      <c r="D677" s="3" t="s">
        <v>1769</v>
      </c>
      <c r="E677" s="4"/>
      <c r="F677" s="5"/>
      <c r="G677" s="6" t="str">
        <f>429.66*1.00000000</f>
        <v>0</v>
      </c>
      <c r="H677" s="18" t="s">
        <v>13</v>
      </c>
    </row>
    <row r="678" spans="1:8">
      <c r="A678" s="11">
        <v>1098</v>
      </c>
      <c r="B678" s="3" t="s">
        <v>1770</v>
      </c>
      <c r="C678" s="3" t="s">
        <v>1771</v>
      </c>
      <c r="D678" s="3" t="s">
        <v>1772</v>
      </c>
      <c r="E678" s="4">
        <v>3865</v>
      </c>
      <c r="F678" s="5"/>
      <c r="G678" s="6" t="str">
        <f>398.64*1.00000000</f>
        <v>0</v>
      </c>
      <c r="H678" s="18" t="s">
        <v>13</v>
      </c>
    </row>
    <row r="679" spans="1:8">
      <c r="A679" s="11">
        <v>1099</v>
      </c>
      <c r="B679" s="3" t="s">
        <v>1773</v>
      </c>
      <c r="C679" s="3" t="s">
        <v>1774</v>
      </c>
      <c r="D679" s="3" t="s">
        <v>1775</v>
      </c>
      <c r="E679" s="4">
        <v>896</v>
      </c>
      <c r="F679" s="5"/>
      <c r="G679" s="6" t="str">
        <f>398.64*1.00000000</f>
        <v>0</v>
      </c>
      <c r="H679" s="18" t="s">
        <v>13</v>
      </c>
    </row>
    <row r="680" spans="1:8">
      <c r="A680" s="11">
        <v>1409</v>
      </c>
      <c r="B680" s="3" t="s">
        <v>1776</v>
      </c>
      <c r="C680" s="3" t="s">
        <v>1777</v>
      </c>
      <c r="D680" s="3" t="s">
        <v>1778</v>
      </c>
      <c r="E680" s="4"/>
      <c r="F680" s="5"/>
      <c r="G680" s="6"/>
      <c r="H680" s="18" t="s">
        <v>13</v>
      </c>
    </row>
    <row r="681" spans="1:8">
      <c r="A681" s="11">
        <v>999</v>
      </c>
      <c r="B681" s="3" t="s">
        <v>1779</v>
      </c>
      <c r="C681" s="3" t="s">
        <v>1780</v>
      </c>
      <c r="D681" s="3" t="s">
        <v>1781</v>
      </c>
      <c r="E681" s="4"/>
      <c r="F681" s="5"/>
      <c r="G681" s="6"/>
      <c r="H681" s="18" t="s">
        <v>13</v>
      </c>
    </row>
    <row r="682" spans="1:8">
      <c r="A682" s="12" t="s">
        <v>1782</v>
      </c>
      <c r="B682" s="3"/>
      <c r="C682" s="3"/>
      <c r="D682" s="3"/>
      <c r="E682" s="4"/>
      <c r="F682" s="5"/>
      <c r="G682" s="4"/>
      <c r="H682" s="18"/>
    </row>
    <row r="683" spans="1:8">
      <c r="A683" s="11">
        <v>3038</v>
      </c>
      <c r="B683" s="3" t="s">
        <v>1783</v>
      </c>
      <c r="C683" s="3" t="s">
        <v>1784</v>
      </c>
      <c r="D683" s="3" t="s">
        <v>1785</v>
      </c>
      <c r="E683" s="4"/>
      <c r="F683" s="5"/>
      <c r="G683" s="6"/>
      <c r="H683" s="18" t="s">
        <v>13</v>
      </c>
    </row>
    <row r="684" spans="1:8">
      <c r="A684" s="11">
        <v>249</v>
      </c>
      <c r="B684" s="3" t="s">
        <v>1786</v>
      </c>
      <c r="C684" s="3" t="s">
        <v>1787</v>
      </c>
      <c r="D684" s="3" t="s">
        <v>1788</v>
      </c>
      <c r="E684" s="4"/>
      <c r="F684" s="5"/>
      <c r="G684" s="6"/>
      <c r="H684" s="18" t="s">
        <v>13</v>
      </c>
    </row>
    <row r="685" spans="1:8">
      <c r="A685" s="11">
        <v>1131</v>
      </c>
      <c r="B685" s="3" t="s">
        <v>1789</v>
      </c>
      <c r="C685" s="3" t="s">
        <v>1790</v>
      </c>
      <c r="D685" s="3" t="s">
        <v>1791</v>
      </c>
      <c r="E685" s="4"/>
      <c r="F685" s="5"/>
      <c r="G685" s="6"/>
      <c r="H685" s="18" t="s">
        <v>13</v>
      </c>
    </row>
    <row r="686" spans="1:8">
      <c r="A686" s="11">
        <v>100</v>
      </c>
      <c r="B686" s="3" t="s">
        <v>1792</v>
      </c>
      <c r="C686" s="3" t="s">
        <v>1793</v>
      </c>
      <c r="D686" s="3" t="s">
        <v>1794</v>
      </c>
      <c r="E686" s="4">
        <v>96</v>
      </c>
      <c r="F686" s="5"/>
      <c r="G686" s="6" t="str">
        <f>499.62*1.00000000</f>
        <v>0</v>
      </c>
      <c r="H686" s="18" t="s">
        <v>13</v>
      </c>
    </row>
    <row r="687" spans="1:8">
      <c r="A687" s="11">
        <v>2493</v>
      </c>
      <c r="B687" s="3" t="s">
        <v>1795</v>
      </c>
      <c r="C687" s="3" t="s">
        <v>1796</v>
      </c>
      <c r="D687" s="3" t="s">
        <v>1797</v>
      </c>
      <c r="E687" s="4"/>
      <c r="F687" s="5"/>
      <c r="G687" s="6" t="str">
        <f>499.62*1.00000000</f>
        <v>0</v>
      </c>
      <c r="H687" s="18" t="s">
        <v>13</v>
      </c>
    </row>
    <row r="688" spans="1:8">
      <c r="A688" s="12" t="s">
        <v>1798</v>
      </c>
      <c r="B688" s="3"/>
      <c r="C688" s="3"/>
      <c r="D688" s="3"/>
      <c r="E688" s="4"/>
      <c r="F688" s="5"/>
      <c r="G688" s="4"/>
      <c r="H688" s="18"/>
    </row>
    <row r="689" spans="1:8">
      <c r="A689" s="11">
        <v>2753</v>
      </c>
      <c r="B689" s="3" t="s">
        <v>1799</v>
      </c>
      <c r="C689" s="3" t="s">
        <v>1800</v>
      </c>
      <c r="D689" s="3" t="s">
        <v>1801</v>
      </c>
      <c r="E689" s="4">
        <v>20</v>
      </c>
      <c r="F689" s="5"/>
      <c r="G689" s="6" t="str">
        <f>411*1.00000000</f>
        <v>0</v>
      </c>
      <c r="H689" s="18" t="s">
        <v>13</v>
      </c>
    </row>
    <row r="690" spans="1:8">
      <c r="A690" s="11">
        <v>2747</v>
      </c>
      <c r="B690" s="3" t="s">
        <v>1802</v>
      </c>
      <c r="C690" s="3" t="s">
        <v>1803</v>
      </c>
      <c r="D690" s="3" t="s">
        <v>1801</v>
      </c>
      <c r="E690" s="4">
        <v>79</v>
      </c>
      <c r="F690" s="5"/>
      <c r="G690" s="6" t="str">
        <f>588.9*1.00000000</f>
        <v>0</v>
      </c>
      <c r="H690" s="18" t="s">
        <v>13</v>
      </c>
    </row>
    <row r="691" spans="1:8">
      <c r="A691" s="11">
        <v>2745</v>
      </c>
      <c r="B691" s="3" t="s">
        <v>1804</v>
      </c>
      <c r="C691" s="3" t="s">
        <v>1805</v>
      </c>
      <c r="D691" s="3" t="s">
        <v>1806</v>
      </c>
      <c r="E691" s="4">
        <v>83</v>
      </c>
      <c r="F691" s="5"/>
      <c r="G691" s="6" t="str">
        <f>377.9*1.00000000</f>
        <v>0</v>
      </c>
      <c r="H691" s="18" t="s">
        <v>13</v>
      </c>
    </row>
    <row r="692" spans="1:8">
      <c r="A692" s="11">
        <v>2754</v>
      </c>
      <c r="B692" s="3" t="s">
        <v>1807</v>
      </c>
      <c r="C692" s="3" t="s">
        <v>1808</v>
      </c>
      <c r="D692" s="3" t="s">
        <v>1801</v>
      </c>
      <c r="E692" s="4">
        <v>35</v>
      </c>
      <c r="F692" s="5"/>
      <c r="G692" s="6" t="str">
        <f>411.3*1.00000000</f>
        <v>0</v>
      </c>
      <c r="H692" s="18" t="s">
        <v>13</v>
      </c>
    </row>
    <row r="693" spans="1:8">
      <c r="A693" s="11">
        <v>2748</v>
      </c>
      <c r="B693" s="3" t="s">
        <v>1809</v>
      </c>
      <c r="C693" s="3" t="s">
        <v>1810</v>
      </c>
      <c r="D693" s="3" t="s">
        <v>1801</v>
      </c>
      <c r="E693" s="4">
        <v>83</v>
      </c>
      <c r="F693" s="5"/>
      <c r="G693" s="6" t="str">
        <f>935*1.00000000</f>
        <v>0</v>
      </c>
      <c r="H693" s="18" t="s">
        <v>13</v>
      </c>
    </row>
    <row r="694" spans="1:8">
      <c r="A694" s="11">
        <v>2746</v>
      </c>
      <c r="B694" s="3" t="s">
        <v>1811</v>
      </c>
      <c r="C694" s="3" t="s">
        <v>1812</v>
      </c>
      <c r="D694" s="3" t="s">
        <v>1806</v>
      </c>
      <c r="E694" s="4">
        <v>78</v>
      </c>
      <c r="F694" s="5"/>
      <c r="G694" s="6" t="str">
        <f>471.7*1.00000000</f>
        <v>0</v>
      </c>
      <c r="H694" s="18" t="s">
        <v>13</v>
      </c>
    </row>
    <row r="695" spans="1:8">
      <c r="A695" s="11">
        <v>2755</v>
      </c>
      <c r="B695" s="3" t="s">
        <v>1813</v>
      </c>
      <c r="C695" s="3" t="s">
        <v>1814</v>
      </c>
      <c r="D695" s="3" t="s">
        <v>1801</v>
      </c>
      <c r="E695" s="4">
        <v>24</v>
      </c>
      <c r="F695" s="5"/>
      <c r="G695" s="6" t="str">
        <f>562.2*1.00000000</f>
        <v>0</v>
      </c>
      <c r="H695" s="18" t="s">
        <v>13</v>
      </c>
    </row>
    <row r="696" spans="1:8">
      <c r="A696" s="11">
        <v>2749</v>
      </c>
      <c r="B696" s="3" t="s">
        <v>1815</v>
      </c>
      <c r="C696" s="3" t="s">
        <v>1816</v>
      </c>
      <c r="D696" s="3" t="s">
        <v>1801</v>
      </c>
      <c r="E696" s="4">
        <v>37</v>
      </c>
      <c r="F696" s="5"/>
      <c r="G696" s="6" t="str">
        <f>883.8*1.00000000</f>
        <v>0</v>
      </c>
      <c r="H696" s="18" t="s">
        <v>13</v>
      </c>
    </row>
    <row r="697" spans="1:8">
      <c r="A697" s="11">
        <v>2750</v>
      </c>
      <c r="B697" s="3" t="s">
        <v>1817</v>
      </c>
      <c r="C697" s="3" t="s">
        <v>1818</v>
      </c>
      <c r="D697" s="3" t="s">
        <v>1801</v>
      </c>
      <c r="E697" s="4">
        <v>32</v>
      </c>
      <c r="F697" s="5"/>
      <c r="G697" s="6" t="str">
        <f>751.3*1.00000000</f>
        <v>0</v>
      </c>
      <c r="H697" s="18" t="s">
        <v>13</v>
      </c>
    </row>
    <row r="698" spans="1:8">
      <c r="A698" s="11">
        <v>2751</v>
      </c>
      <c r="B698" s="3" t="s">
        <v>1819</v>
      </c>
      <c r="C698" s="3" t="s">
        <v>1820</v>
      </c>
      <c r="D698" s="3" t="s">
        <v>1801</v>
      </c>
      <c r="E698" s="4">
        <v>36</v>
      </c>
      <c r="F698" s="5"/>
      <c r="G698" s="6" t="str">
        <f>593*1.00000000</f>
        <v>0</v>
      </c>
      <c r="H698" s="18" t="s">
        <v>13</v>
      </c>
    </row>
    <row r="699" spans="1:8">
      <c r="A699" s="11">
        <v>2756</v>
      </c>
      <c r="B699" s="3" t="s">
        <v>1821</v>
      </c>
      <c r="C699" s="3" t="s">
        <v>1822</v>
      </c>
      <c r="D699" s="3" t="s">
        <v>1801</v>
      </c>
      <c r="E699" s="4">
        <v>39</v>
      </c>
      <c r="F699" s="5"/>
      <c r="G699" s="6" t="str">
        <f>565.2*1.00000000</f>
        <v>0</v>
      </c>
      <c r="H699" s="18" t="s">
        <v>13</v>
      </c>
    </row>
    <row r="700" spans="1:8">
      <c r="A700" s="11">
        <v>2752</v>
      </c>
      <c r="B700" s="3" t="s">
        <v>1823</v>
      </c>
      <c r="C700" s="3" t="s">
        <v>1824</v>
      </c>
      <c r="D700" s="3" t="s">
        <v>1806</v>
      </c>
      <c r="E700" s="4">
        <v>37</v>
      </c>
      <c r="F700" s="5"/>
      <c r="G700" s="6" t="str">
        <f>624.9*1.00000000</f>
        <v>0</v>
      </c>
      <c r="H700" s="18" t="s">
        <v>13</v>
      </c>
    </row>
    <row r="701" spans="1:8">
      <c r="A701" s="11">
        <v>2757</v>
      </c>
      <c r="B701" s="3" t="s">
        <v>1825</v>
      </c>
      <c r="C701" s="3" t="s">
        <v>1826</v>
      </c>
      <c r="D701" s="3" t="s">
        <v>1801</v>
      </c>
      <c r="E701" s="4">
        <v>33</v>
      </c>
      <c r="F701" s="5"/>
      <c r="G701" s="6" t="str">
        <f>709*1.00000000</f>
        <v>0</v>
      </c>
      <c r="H701" s="18" t="s">
        <v>13</v>
      </c>
    </row>
    <row r="702" spans="1:8">
      <c r="A702" s="11">
        <v>2758</v>
      </c>
      <c r="B702" s="3" t="s">
        <v>1827</v>
      </c>
      <c r="C702" s="3" t="s">
        <v>1828</v>
      </c>
      <c r="D702" s="3" t="s">
        <v>1801</v>
      </c>
      <c r="E702" s="4">
        <v>36</v>
      </c>
      <c r="F702" s="5"/>
      <c r="G702" s="6" t="str">
        <f>572*1.00000000</f>
        <v>0</v>
      </c>
      <c r="H702" s="18" t="s">
        <v>13</v>
      </c>
    </row>
    <row r="703" spans="1:8">
      <c r="A703" s="11">
        <v>2759</v>
      </c>
      <c r="B703" s="3" t="s">
        <v>1829</v>
      </c>
      <c r="C703" s="3" t="s">
        <v>1830</v>
      </c>
      <c r="D703" s="3" t="s">
        <v>1801</v>
      </c>
      <c r="E703" s="4">
        <v>29</v>
      </c>
      <c r="F703" s="5"/>
      <c r="G703" s="6" t="str">
        <f>894.4*1.00000000</f>
        <v>0</v>
      </c>
      <c r="H703" s="18" t="s">
        <v>13</v>
      </c>
    </row>
    <row r="704" spans="1:8">
      <c r="A704" s="11">
        <v>2760</v>
      </c>
      <c r="B704" s="3" t="s">
        <v>1831</v>
      </c>
      <c r="C704" s="3" t="s">
        <v>1832</v>
      </c>
      <c r="D704" s="3" t="s">
        <v>1801</v>
      </c>
      <c r="E704" s="4">
        <v>39</v>
      </c>
      <c r="F704" s="5"/>
      <c r="G704" s="6" t="str">
        <f>757*1.00000000</f>
        <v>0</v>
      </c>
      <c r="H704" s="18" t="s">
        <v>13</v>
      </c>
    </row>
    <row r="705" spans="1:8">
      <c r="A705" s="12" t="s">
        <v>1833</v>
      </c>
      <c r="B705" s="3"/>
      <c r="C705" s="3"/>
      <c r="D705" s="3"/>
      <c r="E705" s="4"/>
      <c r="F705" s="5"/>
      <c r="G705" s="4"/>
      <c r="H705" s="18"/>
    </row>
    <row r="706" spans="1:8">
      <c r="A706" s="11">
        <v>1231</v>
      </c>
      <c r="B706" s="3" t="s">
        <v>1834</v>
      </c>
      <c r="C706" s="3" t="s">
        <v>1835</v>
      </c>
      <c r="D706" s="3" t="s">
        <v>1836</v>
      </c>
      <c r="E706" s="4">
        <v>23</v>
      </c>
      <c r="F706" s="5"/>
      <c r="G706" s="6" t="str">
        <f>405.00*1.00000000</f>
        <v>0</v>
      </c>
      <c r="H706" s="18" t="s">
        <v>13</v>
      </c>
    </row>
    <row r="707" spans="1:8">
      <c r="A707" s="11">
        <v>1358</v>
      </c>
      <c r="B707" s="3" t="s">
        <v>1837</v>
      </c>
      <c r="C707" s="3" t="s">
        <v>1838</v>
      </c>
      <c r="D707" s="3" t="s">
        <v>1839</v>
      </c>
      <c r="E707" s="4"/>
      <c r="F707" s="5"/>
      <c r="G707" s="6" t="str">
        <f>196*1.00000000</f>
        <v>0</v>
      </c>
      <c r="H707" s="18" t="s">
        <v>13</v>
      </c>
    </row>
    <row r="708" spans="1:8">
      <c r="A708" s="11">
        <v>1127</v>
      </c>
      <c r="B708" s="3" t="s">
        <v>1840</v>
      </c>
      <c r="C708" s="3" t="s">
        <v>1841</v>
      </c>
      <c r="D708" s="3" t="s">
        <v>1842</v>
      </c>
      <c r="E708" s="4">
        <v>121</v>
      </c>
      <c r="F708" s="5"/>
      <c r="G708" s="6" t="str">
        <f>365.00*1.00000000</f>
        <v>0</v>
      </c>
      <c r="H708" s="18" t="s">
        <v>13</v>
      </c>
    </row>
    <row r="709" spans="1:8">
      <c r="A709" s="11">
        <v>250</v>
      </c>
      <c r="B709" s="3" t="s">
        <v>1843</v>
      </c>
      <c r="C709" s="3" t="s">
        <v>1844</v>
      </c>
      <c r="D709" s="3" t="s">
        <v>1845</v>
      </c>
      <c r="E709" s="4"/>
      <c r="F709" s="5"/>
      <c r="G709" s="6" t="str">
        <f>355*1.00000000</f>
        <v>0</v>
      </c>
      <c r="H709" s="18" t="s">
        <v>13</v>
      </c>
    </row>
    <row r="710" spans="1:8">
      <c r="A710" s="12" t="s">
        <v>1846</v>
      </c>
      <c r="B710" s="3"/>
      <c r="C710" s="3"/>
      <c r="D710" s="3"/>
      <c r="E710" s="4"/>
      <c r="F710" s="5"/>
      <c r="G710" s="4"/>
      <c r="H710" s="18"/>
    </row>
    <row r="711" spans="1:8">
      <c r="A711" s="11">
        <v>817</v>
      </c>
      <c r="B711" s="3" t="s">
        <v>1847</v>
      </c>
      <c r="C711" s="3" t="s">
        <v>1848</v>
      </c>
      <c r="D711" s="3" t="s">
        <v>1849</v>
      </c>
      <c r="E711" s="4">
        <v>613</v>
      </c>
      <c r="F711" s="5"/>
      <c r="G711" s="6" t="str">
        <f>214.00*1.00000000</f>
        <v>0</v>
      </c>
      <c r="H711" s="18" t="s">
        <v>13</v>
      </c>
    </row>
    <row r="712" spans="1:8">
      <c r="A712" s="11">
        <v>1158</v>
      </c>
      <c r="B712" s="3" t="s">
        <v>1850</v>
      </c>
      <c r="C712" s="3" t="s">
        <v>1851</v>
      </c>
      <c r="D712" s="3" t="s">
        <v>1852</v>
      </c>
      <c r="E712" s="4"/>
      <c r="F712" s="5"/>
      <c r="G712" s="6"/>
      <c r="H712" s="18" t="s">
        <v>13</v>
      </c>
    </row>
    <row r="713" spans="1:8">
      <c r="A713" s="11">
        <v>3120</v>
      </c>
      <c r="B713" s="3" t="s">
        <v>1853</v>
      </c>
      <c r="C713" s="3" t="s">
        <v>1854</v>
      </c>
      <c r="D713" s="3" t="s">
        <v>1855</v>
      </c>
      <c r="E713" s="4">
        <v>859</v>
      </c>
      <c r="F713" s="5">
        <v>2</v>
      </c>
      <c r="G713" s="6"/>
      <c r="H713" s="18" t="s">
        <v>13</v>
      </c>
    </row>
    <row r="714" spans="1:8">
      <c r="A714" s="11">
        <v>3121</v>
      </c>
      <c r="B714" s="3" t="s">
        <v>1856</v>
      </c>
      <c r="C714" s="3" t="s">
        <v>1857</v>
      </c>
      <c r="D714" s="3" t="s">
        <v>1858</v>
      </c>
      <c r="E714" s="4">
        <v>962</v>
      </c>
      <c r="F714" s="5">
        <v>2</v>
      </c>
      <c r="G714" s="6"/>
      <c r="H714" s="18" t="s">
        <v>13</v>
      </c>
    </row>
    <row r="715" spans="1:8">
      <c r="A715" s="11">
        <v>3122</v>
      </c>
      <c r="B715" s="3" t="s">
        <v>1859</v>
      </c>
      <c r="C715" s="3" t="s">
        <v>1860</v>
      </c>
      <c r="D715" s="3" t="s">
        <v>1861</v>
      </c>
      <c r="E715" s="4">
        <v>648</v>
      </c>
      <c r="F715" s="5">
        <v>2</v>
      </c>
      <c r="G715" s="6"/>
      <c r="H715" s="18" t="s">
        <v>13</v>
      </c>
    </row>
    <row r="716" spans="1:8">
      <c r="A716" s="11">
        <v>3124</v>
      </c>
      <c r="B716" s="3" t="s">
        <v>1862</v>
      </c>
      <c r="C716" s="3" t="s">
        <v>1863</v>
      </c>
      <c r="D716" s="3" t="s">
        <v>1861</v>
      </c>
      <c r="E716" s="4">
        <v>324</v>
      </c>
      <c r="F716" s="5">
        <v>2</v>
      </c>
      <c r="G716" s="6"/>
      <c r="H716" s="18" t="s">
        <v>13</v>
      </c>
    </row>
    <row r="717" spans="1:8">
      <c r="A717" s="11">
        <v>3125</v>
      </c>
      <c r="B717" s="3" t="s">
        <v>1864</v>
      </c>
      <c r="C717" s="3" t="s">
        <v>1865</v>
      </c>
      <c r="D717" s="3" t="s">
        <v>1866</v>
      </c>
      <c r="E717" s="4">
        <v>321</v>
      </c>
      <c r="F717" s="5">
        <v>2</v>
      </c>
      <c r="G717" s="6"/>
      <c r="H717" s="18" t="s">
        <v>13</v>
      </c>
    </row>
    <row r="718" spans="1:8">
      <c r="A718" s="12" t="s">
        <v>1867</v>
      </c>
      <c r="B718" s="3"/>
      <c r="C718" s="3"/>
      <c r="D718" s="3"/>
      <c r="E718" s="4"/>
      <c r="F718" s="5"/>
      <c r="G718" s="4"/>
      <c r="H718" s="18"/>
    </row>
    <row r="719" spans="1:8">
      <c r="A719" s="11">
        <v>252</v>
      </c>
      <c r="B719" s="3" t="s">
        <v>1868</v>
      </c>
      <c r="C719" s="3" t="s">
        <v>1869</v>
      </c>
      <c r="D719" s="3" t="s">
        <v>1870</v>
      </c>
      <c r="E719" s="4">
        <v>1107</v>
      </c>
      <c r="F719" s="5"/>
      <c r="G719" s="6" t="str">
        <f>240.00*1.00000000</f>
        <v>0</v>
      </c>
      <c r="H719" s="18" t="s">
        <v>13</v>
      </c>
    </row>
    <row r="720" spans="1:8">
      <c r="A720" s="11">
        <v>3217</v>
      </c>
      <c r="B720" s="3" t="s">
        <v>1871</v>
      </c>
      <c r="C720" s="3" t="s">
        <v>1872</v>
      </c>
      <c r="D720" s="3" t="s">
        <v>1873</v>
      </c>
      <c r="E720" s="4"/>
      <c r="F720" s="5"/>
      <c r="G720" s="6"/>
      <c r="H720" s="18" t="s">
        <v>13</v>
      </c>
    </row>
    <row r="721" spans="1:8">
      <c r="A721" s="11">
        <v>3218</v>
      </c>
      <c r="B721" s="3" t="s">
        <v>1874</v>
      </c>
      <c r="C721" s="3" t="s">
        <v>1875</v>
      </c>
      <c r="D721" s="3" t="s">
        <v>1873</v>
      </c>
      <c r="E721" s="4"/>
      <c r="F721" s="5"/>
      <c r="G721" s="6"/>
      <c r="H721" s="18" t="s">
        <v>13</v>
      </c>
    </row>
    <row r="722" spans="1:8">
      <c r="A722" s="11">
        <v>1001</v>
      </c>
      <c r="B722" s="3" t="s">
        <v>1876</v>
      </c>
      <c r="C722" s="3" t="s">
        <v>1877</v>
      </c>
      <c r="D722" s="3" t="s">
        <v>1878</v>
      </c>
      <c r="E722" s="4"/>
      <c r="F722" s="5"/>
      <c r="G722" s="6"/>
      <c r="H722" s="18" t="s">
        <v>13</v>
      </c>
    </row>
    <row r="723" spans="1:8">
      <c r="A723" s="12" t="s">
        <v>1879</v>
      </c>
      <c r="B723" s="3"/>
      <c r="C723" s="3"/>
      <c r="D723" s="3"/>
      <c r="E723" s="4"/>
      <c r="F723" s="5"/>
      <c r="G723" s="4"/>
      <c r="H723" s="18"/>
    </row>
    <row r="724" spans="1:8">
      <c r="A724" s="11">
        <v>1231</v>
      </c>
      <c r="B724" s="3" t="s">
        <v>1834</v>
      </c>
      <c r="C724" s="3" t="s">
        <v>1835</v>
      </c>
      <c r="D724" s="3" t="s">
        <v>1836</v>
      </c>
      <c r="E724" s="4">
        <v>23</v>
      </c>
      <c r="F724" s="5"/>
      <c r="G724" s="6" t="str">
        <f>405.00*1.00000000</f>
        <v>0</v>
      </c>
      <c r="H724" s="18" t="s">
        <v>13</v>
      </c>
    </row>
    <row r="725" spans="1:8">
      <c r="A725" s="11">
        <v>1358</v>
      </c>
      <c r="B725" s="3" t="s">
        <v>1837</v>
      </c>
      <c r="C725" s="3" t="s">
        <v>1838</v>
      </c>
      <c r="D725" s="3" t="s">
        <v>1839</v>
      </c>
      <c r="E725" s="4"/>
      <c r="F725" s="5"/>
      <c r="G725" s="6" t="str">
        <f>196*1.00000000</f>
        <v>0</v>
      </c>
      <c r="H725" s="18" t="s">
        <v>13</v>
      </c>
    </row>
    <row r="726" spans="1:8">
      <c r="A726" s="11">
        <v>1127</v>
      </c>
      <c r="B726" s="3" t="s">
        <v>1840</v>
      </c>
      <c r="C726" s="3" t="s">
        <v>1841</v>
      </c>
      <c r="D726" s="3" t="s">
        <v>1842</v>
      </c>
      <c r="E726" s="4">
        <v>121</v>
      </c>
      <c r="F726" s="5"/>
      <c r="G726" s="6" t="str">
        <f>365.00*1.00000000</f>
        <v>0</v>
      </c>
      <c r="H726" s="18" t="s">
        <v>13</v>
      </c>
    </row>
    <row r="727" spans="1:8">
      <c r="A727" s="11">
        <v>250</v>
      </c>
      <c r="B727" s="3" t="s">
        <v>1843</v>
      </c>
      <c r="C727" s="3" t="s">
        <v>1844</v>
      </c>
      <c r="D727" s="3" t="s">
        <v>1845</v>
      </c>
      <c r="E727" s="4"/>
      <c r="F727" s="5"/>
      <c r="G727" s="6" t="str">
        <f>355*1.00000000</f>
        <v>0</v>
      </c>
      <c r="H727" s="18" t="s">
        <v>13</v>
      </c>
    </row>
    <row r="728" spans="1:8">
      <c r="A728" s="11">
        <v>960</v>
      </c>
      <c r="B728" s="3" t="s">
        <v>1880</v>
      </c>
      <c r="C728" s="3" t="s">
        <v>1881</v>
      </c>
      <c r="D728" s="3" t="s">
        <v>1882</v>
      </c>
      <c r="E728" s="4"/>
      <c r="F728" s="5"/>
      <c r="G728" s="6"/>
      <c r="H728" s="18" t="s">
        <v>13</v>
      </c>
    </row>
    <row r="729" spans="1:8">
      <c r="A729" s="12" t="s">
        <v>1883</v>
      </c>
      <c r="B729" s="3"/>
      <c r="C729" s="3"/>
      <c r="D729" s="3"/>
      <c r="E729" s="4"/>
      <c r="F729" s="5"/>
      <c r="G729" s="4"/>
      <c r="H729" s="18"/>
    </row>
    <row r="730" spans="1:8">
      <c r="A730" s="11">
        <v>2753</v>
      </c>
      <c r="B730" s="3" t="s">
        <v>1799</v>
      </c>
      <c r="C730" s="3" t="s">
        <v>1800</v>
      </c>
      <c r="D730" s="3" t="s">
        <v>1801</v>
      </c>
      <c r="E730" s="4">
        <v>20</v>
      </c>
      <c r="F730" s="5"/>
      <c r="G730" s="6" t="str">
        <f>411*1.00000000</f>
        <v>0</v>
      </c>
      <c r="H730" s="18" t="s">
        <v>13</v>
      </c>
    </row>
    <row r="731" spans="1:8">
      <c r="A731" s="11">
        <v>2747</v>
      </c>
      <c r="B731" s="3" t="s">
        <v>1802</v>
      </c>
      <c r="C731" s="3" t="s">
        <v>1803</v>
      </c>
      <c r="D731" s="3" t="s">
        <v>1801</v>
      </c>
      <c r="E731" s="4">
        <v>79</v>
      </c>
      <c r="F731" s="5"/>
      <c r="G731" s="6" t="str">
        <f>588.9*1.00000000</f>
        <v>0</v>
      </c>
      <c r="H731" s="18" t="s">
        <v>13</v>
      </c>
    </row>
    <row r="732" spans="1:8">
      <c r="A732" s="11">
        <v>2745</v>
      </c>
      <c r="B732" s="3" t="s">
        <v>1804</v>
      </c>
      <c r="C732" s="3" t="s">
        <v>1805</v>
      </c>
      <c r="D732" s="3" t="s">
        <v>1806</v>
      </c>
      <c r="E732" s="4">
        <v>83</v>
      </c>
      <c r="F732" s="5"/>
      <c r="G732" s="6" t="str">
        <f>377.9*1.00000000</f>
        <v>0</v>
      </c>
      <c r="H732" s="18" t="s">
        <v>13</v>
      </c>
    </row>
    <row r="733" spans="1:8">
      <c r="A733" s="11">
        <v>2754</v>
      </c>
      <c r="B733" s="3" t="s">
        <v>1807</v>
      </c>
      <c r="C733" s="3" t="s">
        <v>1808</v>
      </c>
      <c r="D733" s="3" t="s">
        <v>1801</v>
      </c>
      <c r="E733" s="4">
        <v>35</v>
      </c>
      <c r="F733" s="5"/>
      <c r="G733" s="6" t="str">
        <f>411.3*1.00000000</f>
        <v>0</v>
      </c>
      <c r="H733" s="18" t="s">
        <v>13</v>
      </c>
    </row>
    <row r="734" spans="1:8">
      <c r="A734" s="11">
        <v>2748</v>
      </c>
      <c r="B734" s="3" t="s">
        <v>1809</v>
      </c>
      <c r="C734" s="3" t="s">
        <v>1810</v>
      </c>
      <c r="D734" s="3" t="s">
        <v>1801</v>
      </c>
      <c r="E734" s="4">
        <v>83</v>
      </c>
      <c r="F734" s="5"/>
      <c r="G734" s="6" t="str">
        <f>935*1.00000000</f>
        <v>0</v>
      </c>
      <c r="H734" s="18" t="s">
        <v>13</v>
      </c>
    </row>
    <row r="735" spans="1:8">
      <c r="A735" s="11">
        <v>2746</v>
      </c>
      <c r="B735" s="3" t="s">
        <v>1811</v>
      </c>
      <c r="C735" s="3" t="s">
        <v>1812</v>
      </c>
      <c r="D735" s="3" t="s">
        <v>1806</v>
      </c>
      <c r="E735" s="4">
        <v>78</v>
      </c>
      <c r="F735" s="5"/>
      <c r="G735" s="6" t="str">
        <f>471.7*1.00000000</f>
        <v>0</v>
      </c>
      <c r="H735" s="18" t="s">
        <v>13</v>
      </c>
    </row>
    <row r="736" spans="1:8">
      <c r="A736" s="11">
        <v>2755</v>
      </c>
      <c r="B736" s="3" t="s">
        <v>1813</v>
      </c>
      <c r="C736" s="3" t="s">
        <v>1814</v>
      </c>
      <c r="D736" s="3" t="s">
        <v>1801</v>
      </c>
      <c r="E736" s="4">
        <v>24</v>
      </c>
      <c r="F736" s="5"/>
      <c r="G736" s="6" t="str">
        <f>562.2*1.00000000</f>
        <v>0</v>
      </c>
      <c r="H736" s="18" t="s">
        <v>13</v>
      </c>
    </row>
    <row r="737" spans="1:8">
      <c r="A737" s="11">
        <v>2749</v>
      </c>
      <c r="B737" s="3" t="s">
        <v>1815</v>
      </c>
      <c r="C737" s="3" t="s">
        <v>1816</v>
      </c>
      <c r="D737" s="3" t="s">
        <v>1801</v>
      </c>
      <c r="E737" s="4">
        <v>37</v>
      </c>
      <c r="F737" s="5"/>
      <c r="G737" s="6" t="str">
        <f>883.8*1.00000000</f>
        <v>0</v>
      </c>
      <c r="H737" s="18" t="s">
        <v>13</v>
      </c>
    </row>
    <row r="738" spans="1:8">
      <c r="A738" s="11">
        <v>2750</v>
      </c>
      <c r="B738" s="3" t="s">
        <v>1817</v>
      </c>
      <c r="C738" s="3" t="s">
        <v>1818</v>
      </c>
      <c r="D738" s="3" t="s">
        <v>1801</v>
      </c>
      <c r="E738" s="4">
        <v>32</v>
      </c>
      <c r="F738" s="5"/>
      <c r="G738" s="6" t="str">
        <f>751.3*1.00000000</f>
        <v>0</v>
      </c>
      <c r="H738" s="18" t="s">
        <v>13</v>
      </c>
    </row>
    <row r="739" spans="1:8">
      <c r="A739" s="11">
        <v>2751</v>
      </c>
      <c r="B739" s="3" t="s">
        <v>1819</v>
      </c>
      <c r="C739" s="3" t="s">
        <v>1820</v>
      </c>
      <c r="D739" s="3" t="s">
        <v>1801</v>
      </c>
      <c r="E739" s="4">
        <v>36</v>
      </c>
      <c r="F739" s="5"/>
      <c r="G739" s="6" t="str">
        <f>593*1.00000000</f>
        <v>0</v>
      </c>
      <c r="H739" s="18" t="s">
        <v>13</v>
      </c>
    </row>
    <row r="740" spans="1:8">
      <c r="A740" s="11">
        <v>2756</v>
      </c>
      <c r="B740" s="3" t="s">
        <v>1821</v>
      </c>
      <c r="C740" s="3" t="s">
        <v>1822</v>
      </c>
      <c r="D740" s="3" t="s">
        <v>1801</v>
      </c>
      <c r="E740" s="4">
        <v>39</v>
      </c>
      <c r="F740" s="5"/>
      <c r="G740" s="6" t="str">
        <f>565.2*1.00000000</f>
        <v>0</v>
      </c>
      <c r="H740" s="18" t="s">
        <v>13</v>
      </c>
    </row>
    <row r="741" spans="1:8">
      <c r="A741" s="11">
        <v>2752</v>
      </c>
      <c r="B741" s="3" t="s">
        <v>1823</v>
      </c>
      <c r="C741" s="3" t="s">
        <v>1824</v>
      </c>
      <c r="D741" s="3" t="s">
        <v>1806</v>
      </c>
      <c r="E741" s="4">
        <v>37</v>
      </c>
      <c r="F741" s="5"/>
      <c r="G741" s="6" t="str">
        <f>624.9*1.00000000</f>
        <v>0</v>
      </c>
      <c r="H741" s="18" t="s">
        <v>13</v>
      </c>
    </row>
    <row r="742" spans="1:8">
      <c r="A742" s="11">
        <v>2757</v>
      </c>
      <c r="B742" s="3" t="s">
        <v>1825</v>
      </c>
      <c r="C742" s="3" t="s">
        <v>1826</v>
      </c>
      <c r="D742" s="3" t="s">
        <v>1801</v>
      </c>
      <c r="E742" s="4">
        <v>33</v>
      </c>
      <c r="F742" s="5"/>
      <c r="G742" s="6" t="str">
        <f>709*1.00000000</f>
        <v>0</v>
      </c>
      <c r="H742" s="18" t="s">
        <v>13</v>
      </c>
    </row>
    <row r="743" spans="1:8">
      <c r="A743" s="11">
        <v>2758</v>
      </c>
      <c r="B743" s="3" t="s">
        <v>1827</v>
      </c>
      <c r="C743" s="3" t="s">
        <v>1828</v>
      </c>
      <c r="D743" s="3" t="s">
        <v>1801</v>
      </c>
      <c r="E743" s="4">
        <v>36</v>
      </c>
      <c r="F743" s="5"/>
      <c r="G743" s="6" t="str">
        <f>572*1.00000000</f>
        <v>0</v>
      </c>
      <c r="H743" s="18" t="s">
        <v>13</v>
      </c>
    </row>
    <row r="744" spans="1:8">
      <c r="A744" s="11">
        <v>2759</v>
      </c>
      <c r="B744" s="3" t="s">
        <v>1829</v>
      </c>
      <c r="C744" s="3" t="s">
        <v>1830</v>
      </c>
      <c r="D744" s="3" t="s">
        <v>1801</v>
      </c>
      <c r="E744" s="4">
        <v>29</v>
      </c>
      <c r="F744" s="5"/>
      <c r="G744" s="6" t="str">
        <f>894.4*1.00000000</f>
        <v>0</v>
      </c>
      <c r="H744" s="18" t="s">
        <v>13</v>
      </c>
    </row>
    <row r="745" spans="1:8">
      <c r="A745" s="11">
        <v>2760</v>
      </c>
      <c r="B745" s="3" t="s">
        <v>1831</v>
      </c>
      <c r="C745" s="3" t="s">
        <v>1832</v>
      </c>
      <c r="D745" s="3" t="s">
        <v>1801</v>
      </c>
      <c r="E745" s="4">
        <v>39</v>
      </c>
      <c r="F745" s="5"/>
      <c r="G745" s="6" t="str">
        <f>757*1.00000000</f>
        <v>0</v>
      </c>
      <c r="H745" s="18" t="s">
        <v>13</v>
      </c>
    </row>
    <row r="746" spans="1:8">
      <c r="A746" s="11">
        <v>1354</v>
      </c>
      <c r="B746" s="3" t="s">
        <v>1613</v>
      </c>
      <c r="C746" s="3" t="s">
        <v>1614</v>
      </c>
      <c r="D746" s="3" t="s">
        <v>1615</v>
      </c>
      <c r="E746" s="4"/>
      <c r="F746" s="5"/>
      <c r="G746" s="6"/>
      <c r="H746" s="18" t="s">
        <v>13</v>
      </c>
    </row>
    <row r="747" spans="1:8">
      <c r="A747" s="11">
        <v>1194</v>
      </c>
      <c r="B747" s="3" t="s">
        <v>1616</v>
      </c>
      <c r="C747" s="3" t="s">
        <v>1617</v>
      </c>
      <c r="D747" s="3" t="s">
        <v>1618</v>
      </c>
      <c r="E747" s="4"/>
      <c r="F747" s="5"/>
      <c r="G747" s="6" t="str">
        <f>359.7*1.00000000</f>
        <v>0</v>
      </c>
      <c r="H747" s="18" t="s">
        <v>13</v>
      </c>
    </row>
    <row r="748" spans="1:8">
      <c r="A748" s="11">
        <v>1151</v>
      </c>
      <c r="B748" s="3" t="s">
        <v>1619</v>
      </c>
      <c r="C748" s="3" t="s">
        <v>1620</v>
      </c>
      <c r="D748" s="3" t="s">
        <v>1621</v>
      </c>
      <c r="E748" s="4"/>
      <c r="F748" s="5"/>
      <c r="G748" s="6"/>
      <c r="H748" s="18" t="s">
        <v>13</v>
      </c>
    </row>
    <row r="749" spans="1:8">
      <c r="A749" s="11">
        <v>1254</v>
      </c>
      <c r="B749" s="3" t="s">
        <v>1649</v>
      </c>
      <c r="C749" s="3" t="s">
        <v>1650</v>
      </c>
      <c r="D749" s="3" t="s">
        <v>1651</v>
      </c>
      <c r="E749" s="4">
        <v>1395</v>
      </c>
      <c r="F749" s="5"/>
      <c r="G749" s="6" t="str">
        <f>280*1.00000000</f>
        <v>0</v>
      </c>
      <c r="H749" s="18" t="s">
        <v>13</v>
      </c>
    </row>
    <row r="750" spans="1:8">
      <c r="A750" s="11">
        <v>1174</v>
      </c>
      <c r="B750" s="3" t="s">
        <v>1658</v>
      </c>
      <c r="C750" s="3" t="s">
        <v>1659</v>
      </c>
      <c r="D750" s="3" t="s">
        <v>1660</v>
      </c>
      <c r="E750" s="4">
        <v>855</v>
      </c>
      <c r="F750" s="5"/>
      <c r="G750" s="6" t="str">
        <f>477.00*1.00000000</f>
        <v>0</v>
      </c>
      <c r="H750" s="18" t="s">
        <v>13</v>
      </c>
    </row>
    <row r="751" spans="1:8">
      <c r="A751" s="11">
        <v>1175</v>
      </c>
      <c r="B751" s="3" t="s">
        <v>1661</v>
      </c>
      <c r="C751" s="3" t="s">
        <v>1662</v>
      </c>
      <c r="D751" s="3" t="s">
        <v>1663</v>
      </c>
      <c r="E751" s="4">
        <v>1276</v>
      </c>
      <c r="F751" s="5"/>
      <c r="G751" s="6" t="str">
        <f>598.00*1.00000000</f>
        <v>0</v>
      </c>
      <c r="H751" s="18" t="s">
        <v>13</v>
      </c>
    </row>
    <row r="752" spans="1:8">
      <c r="A752" s="11">
        <v>2672</v>
      </c>
      <c r="B752" s="3" t="s">
        <v>1664</v>
      </c>
      <c r="C752" s="3" t="s">
        <v>1665</v>
      </c>
      <c r="D752" s="3" t="s">
        <v>1666</v>
      </c>
      <c r="E752" s="4">
        <v>59</v>
      </c>
      <c r="F752" s="5"/>
      <c r="G752" s="6" t="str">
        <f>467.40*1.00000000</f>
        <v>0</v>
      </c>
      <c r="H752" s="18" t="s">
        <v>13</v>
      </c>
    </row>
    <row r="753" spans="1:8">
      <c r="A753" s="11">
        <v>1146</v>
      </c>
      <c r="B753" s="3" t="s">
        <v>1667</v>
      </c>
      <c r="C753" s="3" t="s">
        <v>1668</v>
      </c>
      <c r="D753" s="3" t="s">
        <v>1669</v>
      </c>
      <c r="E753" s="4"/>
      <c r="F753" s="5"/>
      <c r="G753" s="6"/>
      <c r="H753" s="18" t="s">
        <v>13</v>
      </c>
    </row>
    <row r="754" spans="1:8">
      <c r="A754" s="11">
        <v>1258</v>
      </c>
      <c r="B754" s="3" t="s">
        <v>1670</v>
      </c>
      <c r="C754" s="3" t="s">
        <v>1671</v>
      </c>
      <c r="D754" s="3" t="s">
        <v>1672</v>
      </c>
      <c r="E754" s="4"/>
      <c r="F754" s="5"/>
      <c r="G754" s="6"/>
      <c r="H754" s="18" t="s">
        <v>13</v>
      </c>
    </row>
    <row r="755" spans="1:8">
      <c r="A755" s="11">
        <v>1259</v>
      </c>
      <c r="B755" s="3" t="s">
        <v>1673</v>
      </c>
      <c r="C755" s="3" t="s">
        <v>1674</v>
      </c>
      <c r="D755" s="3" t="s">
        <v>1675</v>
      </c>
      <c r="E755" s="4"/>
      <c r="F755" s="5"/>
      <c r="G755" s="6"/>
      <c r="H755" s="18" t="s">
        <v>13</v>
      </c>
    </row>
    <row r="756" spans="1:8">
      <c r="A756" s="11">
        <v>1234</v>
      </c>
      <c r="B756" s="3" t="s">
        <v>1676</v>
      </c>
      <c r="C756" s="3" t="s">
        <v>1677</v>
      </c>
      <c r="D756" s="3" t="s">
        <v>1678</v>
      </c>
      <c r="E756" s="4">
        <v>1385</v>
      </c>
      <c r="F756" s="5">
        <v>2</v>
      </c>
      <c r="G756" s="6"/>
      <c r="H756" s="18" t="s">
        <v>13</v>
      </c>
    </row>
    <row r="757" spans="1:8">
      <c r="A757" s="11">
        <v>1235</v>
      </c>
      <c r="B757" s="3" t="s">
        <v>1679</v>
      </c>
      <c r="C757" s="3" t="s">
        <v>1680</v>
      </c>
      <c r="D757" s="3" t="s">
        <v>1681</v>
      </c>
      <c r="E757" s="4">
        <v>1385</v>
      </c>
      <c r="F757" s="5">
        <v>2</v>
      </c>
      <c r="G757" s="6"/>
      <c r="H757" s="18" t="s">
        <v>13</v>
      </c>
    </row>
    <row r="758" spans="1:8">
      <c r="A758" s="11">
        <v>1353</v>
      </c>
      <c r="B758" s="3" t="s">
        <v>1685</v>
      </c>
      <c r="C758" s="3" t="s">
        <v>1686</v>
      </c>
      <c r="D758" s="3" t="s">
        <v>1687</v>
      </c>
      <c r="E758" s="4"/>
      <c r="F758" s="5"/>
      <c r="G758" s="6"/>
      <c r="H758" s="18" t="s">
        <v>13</v>
      </c>
    </row>
    <row r="759" spans="1:8">
      <c r="A759" s="11">
        <v>3052</v>
      </c>
      <c r="B759" s="3" t="s">
        <v>1688</v>
      </c>
      <c r="C759" s="3" t="s">
        <v>1689</v>
      </c>
      <c r="D759" s="3" t="s">
        <v>1690</v>
      </c>
      <c r="E759" s="4">
        <v>6</v>
      </c>
      <c r="F759" s="5"/>
      <c r="G759" s="6"/>
      <c r="H759" s="18" t="s">
        <v>13</v>
      </c>
    </row>
    <row r="760" spans="1:8">
      <c r="A760" s="12" t="s">
        <v>1884</v>
      </c>
      <c r="B760" s="3"/>
      <c r="C760" s="3"/>
      <c r="D760" s="3"/>
      <c r="E760" s="4"/>
      <c r="F760" s="5"/>
      <c r="G760" s="4"/>
      <c r="H760" s="18"/>
    </row>
    <row r="761" spans="1:8">
      <c r="A761" s="11">
        <v>2564</v>
      </c>
      <c r="B761" s="3" t="s">
        <v>1885</v>
      </c>
      <c r="C761" s="3" t="s">
        <v>1886</v>
      </c>
      <c r="D761" s="3" t="s">
        <v>1887</v>
      </c>
      <c r="E761" s="4"/>
      <c r="F761" s="5"/>
      <c r="G761" s="6"/>
      <c r="H761" s="18" t="s">
        <v>13</v>
      </c>
    </row>
    <row r="762" spans="1:8">
      <c r="A762" s="11">
        <v>2565</v>
      </c>
      <c r="B762" s="3" t="s">
        <v>1888</v>
      </c>
      <c r="C762" s="3" t="s">
        <v>1889</v>
      </c>
      <c r="D762" s="3" t="s">
        <v>1890</v>
      </c>
      <c r="E762" s="4"/>
      <c r="F762" s="5"/>
      <c r="G762" s="6"/>
      <c r="H762" s="18" t="s">
        <v>13</v>
      </c>
    </row>
    <row r="763" spans="1:8">
      <c r="A763" s="12" t="s">
        <v>1891</v>
      </c>
      <c r="B763" s="3"/>
      <c r="C763" s="3"/>
      <c r="D763" s="3"/>
      <c r="E763" s="4"/>
      <c r="F763" s="5"/>
      <c r="G763" s="4"/>
      <c r="H763" s="18"/>
    </row>
    <row r="764" spans="1:8">
      <c r="A764" s="11">
        <v>1194</v>
      </c>
      <c r="B764" s="3" t="s">
        <v>1616</v>
      </c>
      <c r="C764" s="3" t="s">
        <v>1617</v>
      </c>
      <c r="D764" s="3" t="s">
        <v>1618</v>
      </c>
      <c r="E764" s="4"/>
      <c r="F764" s="5"/>
      <c r="G764" s="6" t="str">
        <f>359.7*1.00000000</f>
        <v>0</v>
      </c>
      <c r="H764" s="18" t="s">
        <v>13</v>
      </c>
    </row>
    <row r="765" spans="1:8">
      <c r="A765" s="11">
        <v>1151</v>
      </c>
      <c r="B765" s="3" t="s">
        <v>1619</v>
      </c>
      <c r="C765" s="3" t="s">
        <v>1620</v>
      </c>
      <c r="D765" s="3" t="s">
        <v>1621</v>
      </c>
      <c r="E765" s="4"/>
      <c r="F765" s="5"/>
      <c r="G765" s="6"/>
      <c r="H765" s="18" t="s">
        <v>13</v>
      </c>
    </row>
    <row r="766" spans="1:8">
      <c r="A766" s="11">
        <v>1152</v>
      </c>
      <c r="B766" s="3" t="s">
        <v>1622</v>
      </c>
      <c r="C766" s="3" t="s">
        <v>1623</v>
      </c>
      <c r="D766" s="3" t="s">
        <v>1624</v>
      </c>
      <c r="E766" s="4"/>
      <c r="F766" s="5"/>
      <c r="G766" s="6"/>
      <c r="H766" s="18" t="s">
        <v>13</v>
      </c>
    </row>
    <row r="767" spans="1:8">
      <c r="A767" s="11">
        <v>1153</v>
      </c>
      <c r="B767" s="3" t="s">
        <v>1625</v>
      </c>
      <c r="C767" s="3" t="s">
        <v>1626</v>
      </c>
      <c r="D767" s="3" t="s">
        <v>1627</v>
      </c>
      <c r="E767" s="4"/>
      <c r="F767" s="5"/>
      <c r="G767" s="6"/>
      <c r="H767" s="18" t="s">
        <v>13</v>
      </c>
    </row>
    <row r="768" spans="1:8">
      <c r="A768" s="11">
        <v>1166</v>
      </c>
      <c r="B768" s="3" t="s">
        <v>1628</v>
      </c>
      <c r="C768" s="3" t="s">
        <v>1629</v>
      </c>
      <c r="D768" s="3" t="s">
        <v>1630</v>
      </c>
      <c r="E768" s="4"/>
      <c r="F768" s="5"/>
      <c r="G768" s="6"/>
      <c r="H768" s="18" t="s">
        <v>13</v>
      </c>
    </row>
    <row r="769" spans="1:8">
      <c r="A769" s="11">
        <v>1155</v>
      </c>
      <c r="B769" s="3" t="s">
        <v>1631</v>
      </c>
      <c r="C769" s="3" t="s">
        <v>1632</v>
      </c>
      <c r="D769" s="3" t="s">
        <v>1633</v>
      </c>
      <c r="E769" s="4"/>
      <c r="F769" s="5"/>
      <c r="G769" s="6"/>
      <c r="H769" s="18" t="s">
        <v>13</v>
      </c>
    </row>
    <row r="770" spans="1:8">
      <c r="A770" s="11">
        <v>1154</v>
      </c>
      <c r="B770" s="3" t="s">
        <v>1634</v>
      </c>
      <c r="C770" s="3" t="s">
        <v>1635</v>
      </c>
      <c r="D770" s="3" t="s">
        <v>1636</v>
      </c>
      <c r="E770" s="4"/>
      <c r="F770" s="5"/>
      <c r="G770" s="6"/>
      <c r="H770" s="18" t="s">
        <v>13</v>
      </c>
    </row>
    <row r="771" spans="1:8">
      <c r="A771" s="11">
        <v>1000</v>
      </c>
      <c r="B771" s="3" t="s">
        <v>1637</v>
      </c>
      <c r="C771" s="3" t="s">
        <v>1638</v>
      </c>
      <c r="D771" s="3" t="s">
        <v>1639</v>
      </c>
      <c r="E771" s="4"/>
      <c r="F771" s="5"/>
      <c r="G771" s="6"/>
      <c r="H771" s="18" t="s">
        <v>13</v>
      </c>
    </row>
    <row r="772" spans="1:8">
      <c r="A772" s="11">
        <v>1156</v>
      </c>
      <c r="B772" s="3" t="s">
        <v>1640</v>
      </c>
      <c r="C772" s="3" t="s">
        <v>1641</v>
      </c>
      <c r="D772" s="3" t="s">
        <v>1642</v>
      </c>
      <c r="E772" s="4"/>
      <c r="F772" s="5"/>
      <c r="G772" s="6"/>
      <c r="H772" s="18" t="s">
        <v>13</v>
      </c>
    </row>
    <row r="773" spans="1:8">
      <c r="A773" s="11">
        <v>1254</v>
      </c>
      <c r="B773" s="3" t="s">
        <v>1649</v>
      </c>
      <c r="C773" s="3" t="s">
        <v>1650</v>
      </c>
      <c r="D773" s="3" t="s">
        <v>1651</v>
      </c>
      <c r="E773" s="4">
        <v>1395</v>
      </c>
      <c r="F773" s="5"/>
      <c r="G773" s="6" t="str">
        <f>280*1.00000000</f>
        <v>0</v>
      </c>
      <c r="H773" s="18" t="s">
        <v>13</v>
      </c>
    </row>
    <row r="774" spans="1:8">
      <c r="A774" s="11">
        <v>1149</v>
      </c>
      <c r="B774" s="3" t="s">
        <v>1652</v>
      </c>
      <c r="C774" s="3" t="s">
        <v>1653</v>
      </c>
      <c r="D774" s="3" t="s">
        <v>1654</v>
      </c>
      <c r="E774" s="4"/>
      <c r="F774" s="5"/>
      <c r="G774" s="6"/>
      <c r="H774" s="18" t="s">
        <v>13</v>
      </c>
    </row>
    <row r="775" spans="1:8">
      <c r="A775" s="11">
        <v>1150</v>
      </c>
      <c r="B775" s="3" t="s">
        <v>1655</v>
      </c>
      <c r="C775" s="3" t="s">
        <v>1656</v>
      </c>
      <c r="D775" s="3" t="s">
        <v>1657</v>
      </c>
      <c r="E775" s="4"/>
      <c r="F775" s="5"/>
      <c r="G775" s="6"/>
      <c r="H775" s="18" t="s">
        <v>13</v>
      </c>
    </row>
    <row r="776" spans="1:8">
      <c r="A776" s="11">
        <v>1174</v>
      </c>
      <c r="B776" s="3" t="s">
        <v>1658</v>
      </c>
      <c r="C776" s="3" t="s">
        <v>1659</v>
      </c>
      <c r="D776" s="3" t="s">
        <v>1660</v>
      </c>
      <c r="E776" s="4">
        <v>855</v>
      </c>
      <c r="F776" s="5"/>
      <c r="G776" s="6" t="str">
        <f>477.00*1.00000000</f>
        <v>0</v>
      </c>
      <c r="H776" s="18" t="s">
        <v>13</v>
      </c>
    </row>
    <row r="777" spans="1:8">
      <c r="A777" s="11">
        <v>1175</v>
      </c>
      <c r="B777" s="3" t="s">
        <v>1661</v>
      </c>
      <c r="C777" s="3" t="s">
        <v>1662</v>
      </c>
      <c r="D777" s="3" t="s">
        <v>1663</v>
      </c>
      <c r="E777" s="4">
        <v>1276</v>
      </c>
      <c r="F777" s="5"/>
      <c r="G777" s="6" t="str">
        <f>598.00*1.00000000</f>
        <v>0</v>
      </c>
      <c r="H777" s="18" t="s">
        <v>13</v>
      </c>
    </row>
    <row r="778" spans="1:8">
      <c r="A778" s="11">
        <v>2672</v>
      </c>
      <c r="B778" s="3" t="s">
        <v>1664</v>
      </c>
      <c r="C778" s="3" t="s">
        <v>1665</v>
      </c>
      <c r="D778" s="3" t="s">
        <v>1666</v>
      </c>
      <c r="E778" s="4">
        <v>59</v>
      </c>
      <c r="F778" s="5"/>
      <c r="G778" s="6" t="str">
        <f>467.40*1.00000000</f>
        <v>0</v>
      </c>
      <c r="H778" s="18" t="s">
        <v>13</v>
      </c>
    </row>
    <row r="779" spans="1:8">
      <c r="A779" s="12" t="s">
        <v>1892</v>
      </c>
      <c r="B779" s="3"/>
      <c r="C779" s="3"/>
      <c r="D779" s="3"/>
      <c r="E779" s="4"/>
      <c r="F779" s="5"/>
      <c r="G779" s="4"/>
      <c r="H779" s="18"/>
    </row>
    <row r="780" spans="1:8">
      <c r="A780" s="11">
        <v>2536</v>
      </c>
      <c r="B780" s="3" t="s">
        <v>1893</v>
      </c>
      <c r="C780" s="3" t="s">
        <v>1894</v>
      </c>
      <c r="D780" s="3" t="s">
        <v>1895</v>
      </c>
      <c r="E780" s="4"/>
      <c r="F780" s="5"/>
      <c r="G780" s="6"/>
      <c r="H780" s="18" t="s">
        <v>13</v>
      </c>
    </row>
    <row r="781" spans="1:8">
      <c r="A781" s="12" t="s">
        <v>1896</v>
      </c>
      <c r="B781" s="3"/>
      <c r="C781" s="3"/>
      <c r="D781" s="3"/>
      <c r="E781" s="4"/>
      <c r="F781" s="5"/>
      <c r="G781" s="4"/>
      <c r="H781" s="18"/>
    </row>
    <row r="782" spans="1:8">
      <c r="A782" s="11">
        <v>1194</v>
      </c>
      <c r="B782" s="3" t="s">
        <v>1616</v>
      </c>
      <c r="C782" s="3" t="s">
        <v>1617</v>
      </c>
      <c r="D782" s="3" t="s">
        <v>1618</v>
      </c>
      <c r="E782" s="4"/>
      <c r="F782" s="5"/>
      <c r="G782" s="6" t="str">
        <f>359.7*1.00000000</f>
        <v>0</v>
      </c>
      <c r="H782" s="18" t="s">
        <v>13</v>
      </c>
    </row>
    <row r="783" spans="1:8">
      <c r="A783" s="11">
        <v>1155</v>
      </c>
      <c r="B783" s="3" t="s">
        <v>1631</v>
      </c>
      <c r="C783" s="3" t="s">
        <v>1632</v>
      </c>
      <c r="D783" s="3" t="s">
        <v>1633</v>
      </c>
      <c r="E783" s="4"/>
      <c r="F783" s="5"/>
      <c r="G783" s="6"/>
      <c r="H783" s="18" t="s">
        <v>13</v>
      </c>
    </row>
    <row r="784" spans="1:8">
      <c r="A784" s="11">
        <v>1154</v>
      </c>
      <c r="B784" s="3" t="s">
        <v>1634</v>
      </c>
      <c r="C784" s="3" t="s">
        <v>1635</v>
      </c>
      <c r="D784" s="3" t="s">
        <v>1636</v>
      </c>
      <c r="E784" s="4"/>
      <c r="F784" s="5"/>
      <c r="G784" s="6"/>
      <c r="H784" s="18" t="s">
        <v>13</v>
      </c>
    </row>
    <row r="785" spans="1:8">
      <c r="A785" s="11">
        <v>1000</v>
      </c>
      <c r="B785" s="3" t="s">
        <v>1637</v>
      </c>
      <c r="C785" s="3" t="s">
        <v>1638</v>
      </c>
      <c r="D785" s="3" t="s">
        <v>1639</v>
      </c>
      <c r="E785" s="4"/>
      <c r="F785" s="5"/>
      <c r="G785" s="6"/>
      <c r="H785" s="18" t="s">
        <v>13</v>
      </c>
    </row>
    <row r="786" spans="1:8">
      <c r="A786" s="11">
        <v>1156</v>
      </c>
      <c r="B786" s="3" t="s">
        <v>1640</v>
      </c>
      <c r="C786" s="3" t="s">
        <v>1641</v>
      </c>
      <c r="D786" s="3" t="s">
        <v>1642</v>
      </c>
      <c r="E786" s="4"/>
      <c r="F786" s="5"/>
      <c r="G786" s="6"/>
      <c r="H786" s="18" t="s">
        <v>13</v>
      </c>
    </row>
    <row r="787" spans="1:8">
      <c r="A787" s="11">
        <v>1254</v>
      </c>
      <c r="B787" s="3" t="s">
        <v>1649</v>
      </c>
      <c r="C787" s="3" t="s">
        <v>1650</v>
      </c>
      <c r="D787" s="3" t="s">
        <v>1651</v>
      </c>
      <c r="E787" s="4">
        <v>1395</v>
      </c>
      <c r="F787" s="5"/>
      <c r="G787" s="6" t="str">
        <f>280*1.00000000</f>
        <v>0</v>
      </c>
      <c r="H787" s="18" t="s">
        <v>13</v>
      </c>
    </row>
    <row r="788" spans="1:8">
      <c r="A788" s="12" t="s">
        <v>1897</v>
      </c>
      <c r="B788" s="3"/>
      <c r="C788" s="3"/>
      <c r="D788" s="3"/>
      <c r="E788" s="4"/>
      <c r="F788" s="5"/>
      <c r="G788" s="4"/>
      <c r="H788" s="18"/>
    </row>
    <row r="789" spans="1:8">
      <c r="A789" s="11">
        <v>2504</v>
      </c>
      <c r="B789" s="3" t="s">
        <v>1898</v>
      </c>
      <c r="C789" s="3" t="s">
        <v>1899</v>
      </c>
      <c r="D789" s="3" t="s">
        <v>1900</v>
      </c>
      <c r="E789" s="4">
        <v>2</v>
      </c>
      <c r="F789" s="5"/>
      <c r="G789" s="6"/>
      <c r="H789" s="18" t="s">
        <v>13</v>
      </c>
    </row>
    <row r="790" spans="1:8">
      <c r="A790" s="11">
        <v>845</v>
      </c>
      <c r="B790" s="3" t="s">
        <v>1901</v>
      </c>
      <c r="C790" s="3" t="s">
        <v>1902</v>
      </c>
      <c r="D790" s="3" t="s">
        <v>1903</v>
      </c>
      <c r="E790" s="4"/>
      <c r="F790" s="5"/>
      <c r="G790" s="6"/>
      <c r="H790" s="18" t="s">
        <v>13</v>
      </c>
    </row>
    <row r="791" spans="1:8">
      <c r="A791" s="11">
        <v>17</v>
      </c>
      <c r="B791" s="3" t="s">
        <v>1904</v>
      </c>
      <c r="C791" s="3" t="s">
        <v>1905</v>
      </c>
      <c r="D791" s="3" t="s">
        <v>1903</v>
      </c>
      <c r="E791" s="4"/>
      <c r="F791" s="5"/>
      <c r="G791" s="6"/>
      <c r="H791" s="18" t="s">
        <v>13</v>
      </c>
    </row>
    <row r="792" spans="1:8">
      <c r="A792" s="11">
        <v>851</v>
      </c>
      <c r="B792" s="3" t="s">
        <v>1906</v>
      </c>
      <c r="C792" s="3" t="s">
        <v>1907</v>
      </c>
      <c r="D792" s="3" t="s">
        <v>1908</v>
      </c>
      <c r="E792" s="4"/>
      <c r="F792" s="5"/>
      <c r="G792" s="6"/>
      <c r="H792" s="18" t="s">
        <v>13</v>
      </c>
    </row>
    <row r="793" spans="1:8">
      <c r="A793" s="11">
        <v>13</v>
      </c>
      <c r="B793" s="3" t="s">
        <v>1909</v>
      </c>
      <c r="C793" s="3" t="s">
        <v>1910</v>
      </c>
      <c r="D793" s="3" t="s">
        <v>1911</v>
      </c>
      <c r="E793" s="4"/>
      <c r="F793" s="5"/>
      <c r="G793" s="6"/>
      <c r="H793" s="18" t="s">
        <v>13</v>
      </c>
    </row>
    <row r="794" spans="1:8">
      <c r="A794" s="11">
        <v>850</v>
      </c>
      <c r="B794" s="3" t="s">
        <v>1912</v>
      </c>
      <c r="C794" s="3" t="s">
        <v>1913</v>
      </c>
      <c r="D794" s="3" t="s">
        <v>1914</v>
      </c>
      <c r="E794" s="4"/>
      <c r="F794" s="5"/>
      <c r="G794" s="6"/>
      <c r="H794" s="18" t="s">
        <v>13</v>
      </c>
    </row>
    <row r="795" spans="1:8">
      <c r="A795" s="11">
        <v>849</v>
      </c>
      <c r="B795" s="3" t="s">
        <v>1915</v>
      </c>
      <c r="C795" s="3" t="s">
        <v>1916</v>
      </c>
      <c r="D795" s="3" t="s">
        <v>1917</v>
      </c>
      <c r="E795" s="4"/>
      <c r="F795" s="5"/>
      <c r="G795" s="6"/>
      <c r="H795" s="18" t="s">
        <v>13</v>
      </c>
    </row>
    <row r="796" spans="1:8">
      <c r="A796" s="11">
        <v>1363</v>
      </c>
      <c r="B796" s="3" t="s">
        <v>1918</v>
      </c>
      <c r="C796" s="3" t="s">
        <v>1919</v>
      </c>
      <c r="D796" s="3" t="s">
        <v>1920</v>
      </c>
      <c r="E796" s="4"/>
      <c r="F796" s="5"/>
      <c r="G796" s="6"/>
      <c r="H796" s="18" t="s">
        <v>13</v>
      </c>
    </row>
    <row r="797" spans="1:8">
      <c r="A797" s="11">
        <v>2688</v>
      </c>
      <c r="B797" s="3" t="s">
        <v>1921</v>
      </c>
      <c r="C797" s="3" t="s">
        <v>1922</v>
      </c>
      <c r="D797" s="3" t="s">
        <v>1923</v>
      </c>
      <c r="E797" s="4"/>
      <c r="F797" s="5"/>
      <c r="G797" s="6"/>
      <c r="H797" s="18" t="s">
        <v>13</v>
      </c>
    </row>
    <row r="798" spans="1:8">
      <c r="A798" s="11">
        <v>2689</v>
      </c>
      <c r="B798" s="3" t="s">
        <v>1924</v>
      </c>
      <c r="C798" s="3" t="s">
        <v>1925</v>
      </c>
      <c r="D798" s="3" t="s">
        <v>1923</v>
      </c>
      <c r="E798" s="4"/>
      <c r="F798" s="5"/>
      <c r="G798" s="6" t="str">
        <f>2310*1.00000000</f>
        <v>0</v>
      </c>
      <c r="H798" s="18" t="s">
        <v>13</v>
      </c>
    </row>
    <row r="799" spans="1:8">
      <c r="A799" s="11">
        <v>852</v>
      </c>
      <c r="B799" s="3" t="s">
        <v>1926</v>
      </c>
      <c r="C799" s="3" t="s">
        <v>1927</v>
      </c>
      <c r="D799" s="3" t="s">
        <v>1928</v>
      </c>
      <c r="E799" s="4"/>
      <c r="F799" s="5"/>
      <c r="G799" s="6"/>
      <c r="H799" s="18" t="s">
        <v>13</v>
      </c>
    </row>
    <row r="800" spans="1:8">
      <c r="A800" s="11">
        <v>846</v>
      </c>
      <c r="B800" s="3" t="s">
        <v>1929</v>
      </c>
      <c r="C800" s="3" t="s">
        <v>1930</v>
      </c>
      <c r="D800" s="3" t="s">
        <v>1931</v>
      </c>
      <c r="E800" s="4"/>
      <c r="F800" s="5"/>
      <c r="G800" s="6"/>
      <c r="H800" s="18" t="s">
        <v>13</v>
      </c>
    </row>
    <row r="801" spans="1:8">
      <c r="A801" s="11">
        <v>862</v>
      </c>
      <c r="B801" s="3" t="s">
        <v>1932</v>
      </c>
      <c r="C801" s="3" t="s">
        <v>1933</v>
      </c>
      <c r="D801" s="3" t="s">
        <v>1934</v>
      </c>
      <c r="E801" s="4"/>
      <c r="F801" s="5"/>
      <c r="G801" s="6"/>
      <c r="H801" s="18" t="s">
        <v>13</v>
      </c>
    </row>
    <row r="802" spans="1:8">
      <c r="A802" s="11">
        <v>848</v>
      </c>
      <c r="B802" s="3" t="s">
        <v>1935</v>
      </c>
      <c r="C802" s="3" t="s">
        <v>1936</v>
      </c>
      <c r="D802" s="3" t="s">
        <v>1937</v>
      </c>
      <c r="E802" s="4"/>
      <c r="F802" s="5"/>
      <c r="G802" s="6"/>
      <c r="H802" s="18" t="s">
        <v>13</v>
      </c>
    </row>
    <row r="803" spans="1:8">
      <c r="A803" s="11">
        <v>847</v>
      </c>
      <c r="B803" s="3" t="s">
        <v>1938</v>
      </c>
      <c r="C803" s="3" t="s">
        <v>1939</v>
      </c>
      <c r="D803" s="3" t="s">
        <v>1940</v>
      </c>
      <c r="E803" s="4"/>
      <c r="F803" s="5"/>
      <c r="G803" s="6"/>
      <c r="H803" s="18" t="s">
        <v>13</v>
      </c>
    </row>
    <row r="804" spans="1:8">
      <c r="A804" s="11">
        <v>1209</v>
      </c>
      <c r="B804" s="3" t="s">
        <v>1941</v>
      </c>
      <c r="C804" s="3" t="s">
        <v>1942</v>
      </c>
      <c r="D804" s="3" t="s">
        <v>1943</v>
      </c>
      <c r="E804" s="4"/>
      <c r="F804" s="5"/>
      <c r="G804" s="6"/>
      <c r="H804" s="18" t="s">
        <v>13</v>
      </c>
    </row>
    <row r="805" spans="1:8">
      <c r="A805" s="11">
        <v>877</v>
      </c>
      <c r="B805" s="3" t="s">
        <v>1944</v>
      </c>
      <c r="C805" s="3" t="s">
        <v>1945</v>
      </c>
      <c r="D805" s="3" t="s">
        <v>1943</v>
      </c>
      <c r="E805" s="4"/>
      <c r="F805" s="5"/>
      <c r="G805" s="6"/>
      <c r="H805" s="18" t="s">
        <v>13</v>
      </c>
    </row>
    <row r="806" spans="1:8">
      <c r="A806" s="11">
        <v>2</v>
      </c>
      <c r="B806" s="3" t="s">
        <v>1946</v>
      </c>
      <c r="C806" s="3" t="s">
        <v>1947</v>
      </c>
      <c r="D806" s="3" t="s">
        <v>1948</v>
      </c>
      <c r="E806" s="4"/>
      <c r="F806" s="5"/>
      <c r="G806" s="6"/>
      <c r="H806" s="18" t="s">
        <v>13</v>
      </c>
    </row>
    <row r="807" spans="1:8">
      <c r="A807" s="11">
        <v>4</v>
      </c>
      <c r="B807" s="3" t="s">
        <v>1949</v>
      </c>
      <c r="C807" s="3" t="s">
        <v>1950</v>
      </c>
      <c r="D807" s="3" t="s">
        <v>1951</v>
      </c>
      <c r="E807" s="4"/>
      <c r="F807" s="5"/>
      <c r="G807" s="6"/>
      <c r="H807" s="18" t="s">
        <v>13</v>
      </c>
    </row>
    <row r="808" spans="1:8">
      <c r="A808" s="11">
        <v>14</v>
      </c>
      <c r="B808" s="3" t="s">
        <v>1952</v>
      </c>
      <c r="C808" s="3" t="s">
        <v>1953</v>
      </c>
      <c r="D808" s="3" t="s">
        <v>1954</v>
      </c>
      <c r="E808" s="4"/>
      <c r="F808" s="5"/>
      <c r="G808" s="6"/>
      <c r="H808" s="18" t="s">
        <v>13</v>
      </c>
    </row>
    <row r="809" spans="1:8">
      <c r="A809" s="11">
        <v>1210</v>
      </c>
      <c r="B809" s="3" t="s">
        <v>1955</v>
      </c>
      <c r="C809" s="3" t="s">
        <v>1956</v>
      </c>
      <c r="D809" s="3" t="s">
        <v>1957</v>
      </c>
      <c r="E809" s="4"/>
      <c r="F809" s="5"/>
      <c r="G809" s="6"/>
      <c r="H809" s="18" t="s">
        <v>13</v>
      </c>
    </row>
    <row r="810" spans="1:8">
      <c r="A810" s="11">
        <v>1179</v>
      </c>
      <c r="B810" s="3" t="s">
        <v>1958</v>
      </c>
      <c r="C810" s="3" t="s">
        <v>1959</v>
      </c>
      <c r="D810" s="3" t="s">
        <v>1960</v>
      </c>
      <c r="E810" s="4"/>
      <c r="F810" s="5"/>
      <c r="G810" s="6"/>
      <c r="H810" s="18" t="s">
        <v>13</v>
      </c>
    </row>
    <row r="811" spans="1:8">
      <c r="A811" s="11">
        <v>878</v>
      </c>
      <c r="B811" s="3" t="s">
        <v>1961</v>
      </c>
      <c r="C811" s="3" t="s">
        <v>1962</v>
      </c>
      <c r="D811" s="3" t="s">
        <v>1963</v>
      </c>
      <c r="E811" s="4"/>
      <c r="F811" s="5"/>
      <c r="G811" s="6"/>
      <c r="H811" s="18" t="s">
        <v>13</v>
      </c>
    </row>
    <row r="812" spans="1:8">
      <c r="A812" s="11">
        <v>2596</v>
      </c>
      <c r="B812" s="3" t="s">
        <v>1964</v>
      </c>
      <c r="C812" s="3" t="s">
        <v>1965</v>
      </c>
      <c r="D812" s="3" t="s">
        <v>1966</v>
      </c>
      <c r="E812" s="4"/>
      <c r="F812" s="5"/>
      <c r="G812" s="6"/>
      <c r="H812" s="18" t="s">
        <v>13</v>
      </c>
    </row>
    <row r="813" spans="1:8">
      <c r="A813" s="11">
        <v>1211</v>
      </c>
      <c r="B813" s="3" t="s">
        <v>1967</v>
      </c>
      <c r="C813" s="3" t="s">
        <v>1968</v>
      </c>
      <c r="D813" s="3" t="s">
        <v>1969</v>
      </c>
      <c r="E813" s="4"/>
      <c r="F813" s="5"/>
      <c r="G813" s="6"/>
      <c r="H813" s="18" t="s">
        <v>13</v>
      </c>
    </row>
    <row r="814" spans="1:8">
      <c r="A814" s="11">
        <v>853</v>
      </c>
      <c r="B814" s="3" t="s">
        <v>1970</v>
      </c>
      <c r="C814" s="3" t="s">
        <v>1971</v>
      </c>
      <c r="D814" s="3" t="s">
        <v>1917</v>
      </c>
      <c r="E814" s="4"/>
      <c r="F814" s="5"/>
      <c r="G814" s="6"/>
      <c r="H814" s="18" t="s">
        <v>13</v>
      </c>
    </row>
    <row r="815" spans="1:8">
      <c r="A815" s="11">
        <v>880</v>
      </c>
      <c r="B815" s="3" t="s">
        <v>1972</v>
      </c>
      <c r="C815" s="3" t="s">
        <v>1973</v>
      </c>
      <c r="D815" s="3" t="s">
        <v>1974</v>
      </c>
      <c r="E815" s="4"/>
      <c r="F815" s="5"/>
      <c r="G815" s="6"/>
      <c r="H815" s="18" t="s">
        <v>13</v>
      </c>
    </row>
    <row r="816" spans="1:8">
      <c r="A816" s="11">
        <v>980</v>
      </c>
      <c r="B816" s="3" t="s">
        <v>1975</v>
      </c>
      <c r="C816" s="3" t="s">
        <v>1976</v>
      </c>
      <c r="D816" s="3" t="s">
        <v>1977</v>
      </c>
      <c r="E816" s="4"/>
      <c r="F816" s="5"/>
      <c r="G816" s="6"/>
      <c r="H816" s="18" t="s">
        <v>13</v>
      </c>
    </row>
    <row r="817" spans="1:8">
      <c r="A817" s="11">
        <v>1143</v>
      </c>
      <c r="B817" s="3" t="s">
        <v>1978</v>
      </c>
      <c r="C817" s="3" t="s">
        <v>1979</v>
      </c>
      <c r="D817" s="3" t="s">
        <v>1980</v>
      </c>
      <c r="E817" s="4">
        <v>1300</v>
      </c>
      <c r="F817" s="5"/>
      <c r="G817" s="6" t="str">
        <f>1543.67*1.00000000</f>
        <v>0</v>
      </c>
      <c r="H817" s="18" t="s">
        <v>13</v>
      </c>
    </row>
    <row r="818" spans="1:8">
      <c r="A818" s="11">
        <v>1240</v>
      </c>
      <c r="B818" s="3" t="s">
        <v>1981</v>
      </c>
      <c r="C818" s="3" t="s">
        <v>1982</v>
      </c>
      <c r="D818" s="3" t="s">
        <v>1983</v>
      </c>
      <c r="E818" s="4"/>
      <c r="F818" s="5"/>
      <c r="G818" s="6" t="str">
        <f>1605.78*1.00000000</f>
        <v>0</v>
      </c>
      <c r="H818" s="18" t="s">
        <v>13</v>
      </c>
    </row>
    <row r="819" spans="1:8">
      <c r="A819" s="11">
        <v>1241</v>
      </c>
      <c r="B819" s="3" t="s">
        <v>1984</v>
      </c>
      <c r="C819" s="3" t="s">
        <v>1985</v>
      </c>
      <c r="D819" s="3" t="s">
        <v>1986</v>
      </c>
      <c r="E819" s="4"/>
      <c r="F819" s="5"/>
      <c r="G819" s="6" t="str">
        <f>1605.78*1.00000000</f>
        <v>0</v>
      </c>
      <c r="H819" s="18" t="s">
        <v>13</v>
      </c>
    </row>
    <row r="820" spans="1:8">
      <c r="A820" s="11">
        <v>1144</v>
      </c>
      <c r="B820" s="3" t="s">
        <v>1987</v>
      </c>
      <c r="C820" s="3" t="s">
        <v>1988</v>
      </c>
      <c r="D820" s="3" t="s">
        <v>1934</v>
      </c>
      <c r="E820" s="4"/>
      <c r="F820" s="5"/>
      <c r="G820" s="6"/>
      <c r="H820" s="18" t="s">
        <v>13</v>
      </c>
    </row>
    <row r="821" spans="1:8">
      <c r="A821" s="11">
        <v>1219</v>
      </c>
      <c r="B821" s="3" t="s">
        <v>1989</v>
      </c>
      <c r="C821" s="3" t="s">
        <v>1990</v>
      </c>
      <c r="D821" s="3" t="s">
        <v>1991</v>
      </c>
      <c r="E821" s="4"/>
      <c r="F821" s="5"/>
      <c r="G821" s="6" t="str">
        <f>1879.68*1.00000000</f>
        <v>0</v>
      </c>
      <c r="H821" s="18" t="s">
        <v>13</v>
      </c>
    </row>
    <row r="822" spans="1:8">
      <c r="A822" s="11">
        <v>856</v>
      </c>
      <c r="B822" s="3" t="s">
        <v>1992</v>
      </c>
      <c r="C822" s="3" t="s">
        <v>1993</v>
      </c>
      <c r="D822" s="3" t="s">
        <v>1903</v>
      </c>
      <c r="E822" s="4"/>
      <c r="F822" s="5"/>
      <c r="G822" s="6"/>
      <c r="H822" s="18" t="s">
        <v>13</v>
      </c>
    </row>
    <row r="823" spans="1:8">
      <c r="A823" s="11">
        <v>15</v>
      </c>
      <c r="B823" s="3" t="s">
        <v>1994</v>
      </c>
      <c r="C823" s="3" t="s">
        <v>1995</v>
      </c>
      <c r="D823" s="3" t="s">
        <v>1903</v>
      </c>
      <c r="E823" s="4"/>
      <c r="F823" s="5"/>
      <c r="G823" s="6"/>
      <c r="H823" s="18" t="s">
        <v>13</v>
      </c>
    </row>
    <row r="824" spans="1:8">
      <c r="A824" s="11">
        <v>854</v>
      </c>
      <c r="B824" s="3" t="s">
        <v>1996</v>
      </c>
      <c r="C824" s="3" t="s">
        <v>1997</v>
      </c>
      <c r="D824" s="3" t="s">
        <v>1963</v>
      </c>
      <c r="E824" s="4"/>
      <c r="F824" s="5"/>
      <c r="G824" s="6"/>
      <c r="H824" s="18" t="s">
        <v>13</v>
      </c>
    </row>
    <row r="825" spans="1:8">
      <c r="A825" s="11">
        <v>881</v>
      </c>
      <c r="B825" s="3" t="s">
        <v>1998</v>
      </c>
      <c r="C825" s="3" t="s">
        <v>1999</v>
      </c>
      <c r="D825" s="3" t="s">
        <v>2000</v>
      </c>
      <c r="E825" s="4"/>
      <c r="F825" s="5"/>
      <c r="G825" s="6"/>
      <c r="H825" s="18" t="s">
        <v>13</v>
      </c>
    </row>
    <row r="826" spans="1:8">
      <c r="A826" s="11">
        <v>855</v>
      </c>
      <c r="B826" s="3" t="s">
        <v>2001</v>
      </c>
      <c r="C826" s="3" t="s">
        <v>2002</v>
      </c>
      <c r="D826" s="3" t="s">
        <v>1963</v>
      </c>
      <c r="E826" s="4"/>
      <c r="F826" s="5"/>
      <c r="G826" s="6"/>
      <c r="H826" s="18" t="s">
        <v>13</v>
      </c>
    </row>
    <row r="827" spans="1:8">
      <c r="A827" s="11">
        <v>3</v>
      </c>
      <c r="B827" s="3" t="s">
        <v>2003</v>
      </c>
      <c r="C827" s="3" t="s">
        <v>2004</v>
      </c>
      <c r="D827" s="3" t="s">
        <v>2005</v>
      </c>
      <c r="E827" s="4"/>
      <c r="F827" s="5"/>
      <c r="G827" s="6"/>
      <c r="H827" s="18" t="s">
        <v>13</v>
      </c>
    </row>
    <row r="828" spans="1:8">
      <c r="A828" s="11">
        <v>5</v>
      </c>
      <c r="B828" s="3" t="s">
        <v>2006</v>
      </c>
      <c r="C828" s="3" t="s">
        <v>2007</v>
      </c>
      <c r="D828" s="3" t="s">
        <v>1957</v>
      </c>
      <c r="E828" s="4"/>
      <c r="F828" s="5"/>
      <c r="G828" s="6"/>
      <c r="H828" s="18" t="s">
        <v>13</v>
      </c>
    </row>
    <row r="829" spans="1:8">
      <c r="A829" s="11">
        <v>82</v>
      </c>
      <c r="B829" s="3" t="s">
        <v>2008</v>
      </c>
      <c r="C829" s="3" t="s">
        <v>2009</v>
      </c>
      <c r="D829" s="3" t="s">
        <v>1937</v>
      </c>
      <c r="E829" s="4"/>
      <c r="F829" s="5"/>
      <c r="G829" s="6"/>
      <c r="H829" s="18" t="s">
        <v>13</v>
      </c>
    </row>
    <row r="830" spans="1:8">
      <c r="A830" s="11">
        <v>858</v>
      </c>
      <c r="B830" s="3" t="s">
        <v>2010</v>
      </c>
      <c r="C830" s="3" t="s">
        <v>2011</v>
      </c>
      <c r="D830" s="3" t="s">
        <v>2012</v>
      </c>
      <c r="E830" s="4"/>
      <c r="F830" s="5"/>
      <c r="G830" s="6"/>
      <c r="H830" s="18" t="s">
        <v>13</v>
      </c>
    </row>
    <row r="831" spans="1:8">
      <c r="A831" s="12" t="s">
        <v>2013</v>
      </c>
      <c r="B831" s="3"/>
      <c r="C831" s="3"/>
      <c r="D831" s="3"/>
      <c r="E831" s="4"/>
      <c r="F831" s="5"/>
      <c r="G831" s="4"/>
      <c r="H831" s="18"/>
    </row>
    <row r="832" spans="1:8">
      <c r="A832" s="11">
        <v>2828</v>
      </c>
      <c r="B832" s="3" t="s">
        <v>2014</v>
      </c>
      <c r="C832" s="3" t="s">
        <v>2015</v>
      </c>
      <c r="D832" s="3" t="s">
        <v>2016</v>
      </c>
      <c r="E832" s="4"/>
      <c r="F832" s="5"/>
      <c r="G832" s="6" t="str">
        <f>17347*1.00000000</f>
        <v>0</v>
      </c>
      <c r="H832" s="18" t="s">
        <v>13</v>
      </c>
    </row>
    <row r="833" spans="1:8">
      <c r="A833" s="11">
        <v>2827</v>
      </c>
      <c r="B833" s="3" t="s">
        <v>2017</v>
      </c>
      <c r="C833" s="3" t="s">
        <v>2018</v>
      </c>
      <c r="D833" s="3" t="s">
        <v>2019</v>
      </c>
      <c r="E833" s="4"/>
      <c r="F833" s="5"/>
      <c r="G833" s="6" t="str">
        <f>11790*1.00000000</f>
        <v>0</v>
      </c>
      <c r="H833" s="18" t="s">
        <v>13</v>
      </c>
    </row>
    <row r="834" spans="1:8">
      <c r="A834" s="12" t="s">
        <v>2020</v>
      </c>
      <c r="B834" s="3"/>
      <c r="C834" s="3"/>
      <c r="D834" s="3"/>
      <c r="E834" s="4"/>
      <c r="F834" s="5"/>
      <c r="G834" s="4"/>
      <c r="H834" s="18"/>
    </row>
    <row r="835" spans="1:8">
      <c r="A835" s="11">
        <v>1273</v>
      </c>
      <c r="B835" s="3" t="s">
        <v>2021</v>
      </c>
      <c r="C835" s="3" t="s">
        <v>2022</v>
      </c>
      <c r="D835" s="3" t="s">
        <v>2023</v>
      </c>
      <c r="E835" s="4">
        <v>43</v>
      </c>
      <c r="F835" s="5"/>
      <c r="G835" s="6" t="str">
        <f>1632.60*1.00000000</f>
        <v>0</v>
      </c>
      <c r="H835" s="18" t="s">
        <v>13</v>
      </c>
    </row>
    <row r="836" spans="1:8">
      <c r="A836" s="11">
        <v>1620</v>
      </c>
      <c r="B836" s="3" t="s">
        <v>2024</v>
      </c>
      <c r="C836" s="3" t="s">
        <v>2025</v>
      </c>
      <c r="D836" s="3" t="s">
        <v>2026</v>
      </c>
      <c r="E836" s="4"/>
      <c r="F836" s="5"/>
      <c r="G836" s="6"/>
      <c r="H836" s="18" t="s">
        <v>13</v>
      </c>
    </row>
    <row r="837" spans="1:8">
      <c r="A837" s="11">
        <v>1623</v>
      </c>
      <c r="B837" s="3" t="s">
        <v>2027</v>
      </c>
      <c r="C837" s="3" t="s">
        <v>2028</v>
      </c>
      <c r="D837" s="3" t="s">
        <v>2029</v>
      </c>
      <c r="E837" s="4"/>
      <c r="F837" s="5">
        <v>2</v>
      </c>
      <c r="G837" s="6" t="str">
        <f>2420*1.00000000</f>
        <v>0</v>
      </c>
      <c r="H837" s="18" t="s">
        <v>13</v>
      </c>
    </row>
    <row r="838" spans="1:8">
      <c r="A838" s="11">
        <v>2605</v>
      </c>
      <c r="B838" s="3" t="s">
        <v>2030</v>
      </c>
      <c r="C838" s="3" t="s">
        <v>2031</v>
      </c>
      <c r="D838" s="3" t="s">
        <v>2032</v>
      </c>
      <c r="E838" s="4"/>
      <c r="F838" s="5">
        <v>2</v>
      </c>
      <c r="G838" s="6" t="str">
        <f>3006.96*1.00000000</f>
        <v>0</v>
      </c>
      <c r="H838" s="18" t="s">
        <v>13</v>
      </c>
    </row>
    <row r="839" spans="1:8">
      <c r="A839" s="11">
        <v>1627</v>
      </c>
      <c r="B839" s="3" t="s">
        <v>2033</v>
      </c>
      <c r="C839" s="3" t="s">
        <v>2034</v>
      </c>
      <c r="D839" s="3" t="s">
        <v>2035</v>
      </c>
      <c r="E839" s="4"/>
      <c r="F839" s="5"/>
      <c r="G839" s="6"/>
      <c r="H839" s="18" t="s">
        <v>13</v>
      </c>
    </row>
    <row r="840" spans="1:8">
      <c r="A840" s="11">
        <v>2620</v>
      </c>
      <c r="B840" s="3" t="s">
        <v>2036</v>
      </c>
      <c r="C840" s="3" t="s">
        <v>2037</v>
      </c>
      <c r="D840" s="3" t="s">
        <v>2035</v>
      </c>
      <c r="E840" s="4"/>
      <c r="F840" s="5">
        <v>2</v>
      </c>
      <c r="G840" s="6" t="str">
        <f>2585*1.00000000</f>
        <v>0</v>
      </c>
      <c r="H840" s="18" t="s">
        <v>13</v>
      </c>
    </row>
    <row r="841" spans="1:8">
      <c r="A841" s="11">
        <v>1621</v>
      </c>
      <c r="B841" s="3" t="s">
        <v>2038</v>
      </c>
      <c r="C841" s="3" t="s">
        <v>2039</v>
      </c>
      <c r="D841" s="3" t="s">
        <v>2040</v>
      </c>
      <c r="E841" s="4"/>
      <c r="F841" s="5"/>
      <c r="G841" s="6"/>
      <c r="H841" s="18" t="s">
        <v>13</v>
      </c>
    </row>
    <row r="842" spans="1:8">
      <c r="A842" s="11">
        <v>1624</v>
      </c>
      <c r="B842" s="3" t="s">
        <v>2041</v>
      </c>
      <c r="C842" s="3" t="s">
        <v>2042</v>
      </c>
      <c r="D842" s="3" t="s">
        <v>2043</v>
      </c>
      <c r="E842" s="4"/>
      <c r="F842" s="5"/>
      <c r="G842" s="6"/>
      <c r="H842" s="18" t="s">
        <v>13</v>
      </c>
    </row>
    <row r="843" spans="1:8">
      <c r="A843" s="11">
        <v>1628</v>
      </c>
      <c r="B843" s="3" t="s">
        <v>2044</v>
      </c>
      <c r="C843" s="3" t="s">
        <v>2045</v>
      </c>
      <c r="D843" s="3" t="s">
        <v>2046</v>
      </c>
      <c r="E843" s="4"/>
      <c r="F843" s="5"/>
      <c r="G843" s="6"/>
      <c r="H843" s="18" t="s">
        <v>13</v>
      </c>
    </row>
    <row r="844" spans="1:8">
      <c r="A844" s="11">
        <v>1622</v>
      </c>
      <c r="B844" s="3" t="s">
        <v>2047</v>
      </c>
      <c r="C844" s="3" t="s">
        <v>2048</v>
      </c>
      <c r="D844" s="3" t="s">
        <v>2049</v>
      </c>
      <c r="E844" s="4"/>
      <c r="F844" s="5"/>
      <c r="G844" s="6"/>
      <c r="H844" s="18" t="s">
        <v>13</v>
      </c>
    </row>
    <row r="845" spans="1:8">
      <c r="A845" s="11">
        <v>1625</v>
      </c>
      <c r="B845" s="3" t="s">
        <v>2050</v>
      </c>
      <c r="C845" s="3" t="s">
        <v>2051</v>
      </c>
      <c r="D845" s="3" t="s">
        <v>2052</v>
      </c>
      <c r="E845" s="4"/>
      <c r="F845" s="5"/>
      <c r="G845" s="6"/>
      <c r="H845" s="18" t="s">
        <v>13</v>
      </c>
    </row>
    <row r="846" spans="1:8">
      <c r="A846" s="11">
        <v>3006</v>
      </c>
      <c r="B846" s="3" t="s">
        <v>2053</v>
      </c>
      <c r="C846" s="3" t="s">
        <v>2054</v>
      </c>
      <c r="D846" s="3" t="s">
        <v>2055</v>
      </c>
      <c r="E846" s="4">
        <v>35</v>
      </c>
      <c r="F846" s="5"/>
      <c r="G846" s="6" t="str">
        <f>2420*1.00000000</f>
        <v>0</v>
      </c>
      <c r="H846" s="18" t="s">
        <v>13</v>
      </c>
    </row>
    <row r="847" spans="1:8">
      <c r="A847" s="11">
        <v>1629</v>
      </c>
      <c r="B847" s="3" t="s">
        <v>2056</v>
      </c>
      <c r="C847" s="3" t="s">
        <v>2057</v>
      </c>
      <c r="D847" s="3" t="s">
        <v>2058</v>
      </c>
      <c r="E847" s="4">
        <v>8</v>
      </c>
      <c r="F847" s="5"/>
      <c r="G847" s="6" t="str">
        <f>2585*1.00000000</f>
        <v>0</v>
      </c>
      <c r="H847" s="18" t="s">
        <v>13</v>
      </c>
    </row>
    <row r="848" spans="1:8">
      <c r="A848" s="11">
        <v>3012</v>
      </c>
      <c r="B848" s="3" t="s">
        <v>2059</v>
      </c>
      <c r="C848" s="3" t="s">
        <v>2060</v>
      </c>
      <c r="D848" s="3" t="s">
        <v>2061</v>
      </c>
      <c r="E848" s="4">
        <v>43</v>
      </c>
      <c r="F848" s="5"/>
      <c r="G848" s="6" t="str">
        <f>2585*1.00000000</f>
        <v>0</v>
      </c>
      <c r="H848" s="18" t="s">
        <v>13</v>
      </c>
    </row>
    <row r="849" spans="1:8">
      <c r="A849" s="11">
        <v>1631</v>
      </c>
      <c r="B849" s="3" t="s">
        <v>2062</v>
      </c>
      <c r="C849" s="3" t="s">
        <v>2063</v>
      </c>
      <c r="D849" s="3" t="s">
        <v>2064</v>
      </c>
      <c r="E849" s="4">
        <v>3</v>
      </c>
      <c r="F849" s="5">
        <v>2</v>
      </c>
      <c r="G849" s="6" t="str">
        <f>2621.67*1.00000000</f>
        <v>0</v>
      </c>
      <c r="H849" s="18" t="s">
        <v>13</v>
      </c>
    </row>
    <row r="850" spans="1:8">
      <c r="A850" s="11">
        <v>2604</v>
      </c>
      <c r="B850" s="3" t="s">
        <v>2065</v>
      </c>
      <c r="C850" s="3" t="s">
        <v>2066</v>
      </c>
      <c r="D850" s="3" t="s">
        <v>2023</v>
      </c>
      <c r="E850" s="4">
        <v>25</v>
      </c>
      <c r="F850" s="5">
        <v>2</v>
      </c>
      <c r="G850" s="6" t="str">
        <f>2025.90*1.00000000</f>
        <v>0</v>
      </c>
      <c r="H850" s="18" t="s">
        <v>13</v>
      </c>
    </row>
    <row r="851" spans="1:8">
      <c r="A851" s="11">
        <v>1633</v>
      </c>
      <c r="B851" s="3" t="s">
        <v>2067</v>
      </c>
      <c r="C851" s="3" t="s">
        <v>2068</v>
      </c>
      <c r="D851" s="3" t="s">
        <v>2069</v>
      </c>
      <c r="E851" s="4"/>
      <c r="F851" s="5"/>
      <c r="G851" s="6"/>
      <c r="H851" s="18" t="s">
        <v>13</v>
      </c>
    </row>
    <row r="852" spans="1:8">
      <c r="A852" s="11">
        <v>1636</v>
      </c>
      <c r="B852" s="3" t="s">
        <v>2070</v>
      </c>
      <c r="C852" s="3" t="s">
        <v>2071</v>
      </c>
      <c r="D852" s="3" t="s">
        <v>2072</v>
      </c>
      <c r="E852" s="4">
        <v>6</v>
      </c>
      <c r="F852" s="5">
        <v>2</v>
      </c>
      <c r="G852" s="6" t="str">
        <f>3080*1.00000000</f>
        <v>0</v>
      </c>
      <c r="H852" s="18" t="s">
        <v>13</v>
      </c>
    </row>
    <row r="853" spans="1:8">
      <c r="A853" s="11">
        <v>2678</v>
      </c>
      <c r="B853" s="3" t="s">
        <v>2073</v>
      </c>
      <c r="C853" s="3" t="s">
        <v>2074</v>
      </c>
      <c r="D853" s="3" t="s">
        <v>2075</v>
      </c>
      <c r="E853" s="4">
        <v>31</v>
      </c>
      <c r="F853" s="5"/>
      <c r="G853" s="6" t="str">
        <f>3080*1.00000000</f>
        <v>0</v>
      </c>
      <c r="H853" s="18" t="s">
        <v>13</v>
      </c>
    </row>
    <row r="854" spans="1:8">
      <c r="A854" s="11">
        <v>1640</v>
      </c>
      <c r="B854" s="3" t="s">
        <v>2076</v>
      </c>
      <c r="C854" s="3" t="s">
        <v>2077</v>
      </c>
      <c r="D854" s="3" t="s">
        <v>2078</v>
      </c>
      <c r="E854" s="4"/>
      <c r="F854" s="5"/>
      <c r="G854" s="6"/>
      <c r="H854" s="18" t="s">
        <v>13</v>
      </c>
    </row>
    <row r="855" spans="1:8">
      <c r="A855" s="11">
        <v>1643</v>
      </c>
      <c r="B855" s="3" t="s">
        <v>2079</v>
      </c>
      <c r="C855" s="3" t="s">
        <v>2080</v>
      </c>
      <c r="D855" s="3" t="s">
        <v>2081</v>
      </c>
      <c r="E855" s="4"/>
      <c r="F855" s="5">
        <v>2</v>
      </c>
      <c r="G855" s="6" t="str">
        <f>3355*1.00000000</f>
        <v>0</v>
      </c>
      <c r="H855" s="18" t="s">
        <v>13</v>
      </c>
    </row>
    <row r="856" spans="1:8">
      <c r="A856" s="11">
        <v>3015</v>
      </c>
      <c r="B856" s="3" t="s">
        <v>2082</v>
      </c>
      <c r="C856" s="3" t="s">
        <v>2083</v>
      </c>
      <c r="D856" s="3" t="s">
        <v>2084</v>
      </c>
      <c r="E856" s="4">
        <v>9</v>
      </c>
      <c r="F856" s="5"/>
      <c r="G856" s="6" t="str">
        <f>3355*1.00000000</f>
        <v>0</v>
      </c>
      <c r="H856" s="18" t="s">
        <v>13</v>
      </c>
    </row>
    <row r="857" spans="1:8">
      <c r="A857" s="11">
        <v>1642</v>
      </c>
      <c r="B857" s="3" t="s">
        <v>2085</v>
      </c>
      <c r="C857" s="3" t="s">
        <v>2086</v>
      </c>
      <c r="D857" s="3" t="s">
        <v>2081</v>
      </c>
      <c r="E857" s="4"/>
      <c r="F857" s="5"/>
      <c r="G857" s="6" t="str">
        <f>3355*1.00000000</f>
        <v>0</v>
      </c>
      <c r="H857" s="18" t="s">
        <v>13</v>
      </c>
    </row>
    <row r="858" spans="1:8">
      <c r="A858" s="11">
        <v>3013</v>
      </c>
      <c r="B858" s="3" t="s">
        <v>2087</v>
      </c>
      <c r="C858" s="3" t="s">
        <v>2088</v>
      </c>
      <c r="D858" s="3" t="s">
        <v>2089</v>
      </c>
      <c r="E858" s="4">
        <v>51</v>
      </c>
      <c r="F858" s="5"/>
      <c r="G858" s="6" t="str">
        <f>3355*1.00000000</f>
        <v>0</v>
      </c>
      <c r="H858" s="18" t="s">
        <v>13</v>
      </c>
    </row>
    <row r="859" spans="1:8">
      <c r="A859" s="11">
        <v>1646</v>
      </c>
      <c r="B859" s="3" t="s">
        <v>2090</v>
      </c>
      <c r="C859" s="3" t="s">
        <v>2091</v>
      </c>
      <c r="D859" s="3" t="s">
        <v>2092</v>
      </c>
      <c r="E859" s="4"/>
      <c r="F859" s="5"/>
      <c r="G859" s="6"/>
      <c r="H859" s="18" t="s">
        <v>13</v>
      </c>
    </row>
    <row r="860" spans="1:8">
      <c r="A860" s="11">
        <v>3016</v>
      </c>
      <c r="B860" s="3" t="s">
        <v>2093</v>
      </c>
      <c r="C860" s="3" t="s">
        <v>2094</v>
      </c>
      <c r="D860" s="3" t="s">
        <v>2095</v>
      </c>
      <c r="E860" s="4">
        <v>20</v>
      </c>
      <c r="F860" s="5"/>
      <c r="G860" s="6" t="str">
        <f>4106.67*1.00000000</f>
        <v>0</v>
      </c>
      <c r="H860" s="18" t="s">
        <v>13</v>
      </c>
    </row>
    <row r="861" spans="1:8">
      <c r="A861" s="11">
        <v>1648</v>
      </c>
      <c r="B861" s="3" t="s">
        <v>2096</v>
      </c>
      <c r="C861" s="3" t="s">
        <v>2097</v>
      </c>
      <c r="D861" s="3" t="s">
        <v>2098</v>
      </c>
      <c r="E861" s="4"/>
      <c r="F861" s="5">
        <v>2</v>
      </c>
      <c r="G861" s="6" t="str">
        <f>4106.67*1.00000000</f>
        <v>0</v>
      </c>
      <c r="H861" s="18" t="s">
        <v>13</v>
      </c>
    </row>
    <row r="862" spans="1:8">
      <c r="A862" s="11">
        <v>2687</v>
      </c>
      <c r="B862" s="3" t="s">
        <v>2099</v>
      </c>
      <c r="C862" s="3" t="s">
        <v>2100</v>
      </c>
      <c r="D862" s="3" t="s">
        <v>2101</v>
      </c>
      <c r="E862" s="4">
        <v>60</v>
      </c>
      <c r="F862" s="5">
        <v>2</v>
      </c>
      <c r="G862" s="6" t="str">
        <f>4106.67*1.00000000</f>
        <v>0</v>
      </c>
      <c r="H862" s="18" t="s">
        <v>13</v>
      </c>
    </row>
    <row r="863" spans="1:8">
      <c r="A863" s="11">
        <v>2662</v>
      </c>
      <c r="B863" s="3" t="s">
        <v>2102</v>
      </c>
      <c r="C863" s="3" t="s">
        <v>2103</v>
      </c>
      <c r="D863" s="3" t="s">
        <v>2104</v>
      </c>
      <c r="E863" s="4"/>
      <c r="F863" s="5">
        <v>2</v>
      </c>
      <c r="G863" s="6" t="str">
        <f>4976.4*1.00000000</f>
        <v>0</v>
      </c>
      <c r="H863" s="18" t="s">
        <v>13</v>
      </c>
    </row>
    <row r="864" spans="1:8">
      <c r="A864" s="11">
        <v>1652</v>
      </c>
      <c r="B864" s="3" t="s">
        <v>2105</v>
      </c>
      <c r="C864" s="3" t="s">
        <v>2106</v>
      </c>
      <c r="D864" s="3" t="s">
        <v>2107</v>
      </c>
      <c r="E864" s="4">
        <v>2</v>
      </c>
      <c r="F864" s="5">
        <v>2</v>
      </c>
      <c r="G864" s="6" t="str">
        <f>5225*1.00000000</f>
        <v>0</v>
      </c>
      <c r="H864" s="18" t="s">
        <v>13</v>
      </c>
    </row>
    <row r="865" spans="1:8">
      <c r="A865" s="11">
        <v>2623</v>
      </c>
      <c r="B865" s="3" t="s">
        <v>2108</v>
      </c>
      <c r="C865" s="3" t="s">
        <v>2109</v>
      </c>
      <c r="D865" s="3" t="s">
        <v>2110</v>
      </c>
      <c r="E865" s="4">
        <v>1</v>
      </c>
      <c r="F865" s="5">
        <v>2</v>
      </c>
      <c r="G865" s="6" t="str">
        <f>5225*1.00000000</f>
        <v>0</v>
      </c>
      <c r="H865" s="18" t="s">
        <v>13</v>
      </c>
    </row>
    <row r="866" spans="1:8">
      <c r="A866" s="11">
        <v>1656</v>
      </c>
      <c r="B866" s="3" t="s">
        <v>2111</v>
      </c>
      <c r="C866" s="3" t="s">
        <v>2112</v>
      </c>
      <c r="D866" s="3" t="s">
        <v>2113</v>
      </c>
      <c r="E866" s="4"/>
      <c r="F866" s="5"/>
      <c r="G866" s="6"/>
      <c r="H866" s="18" t="s">
        <v>13</v>
      </c>
    </row>
    <row r="867" spans="1:8">
      <c r="A867" s="11">
        <v>1661</v>
      </c>
      <c r="B867" s="3" t="s">
        <v>2114</v>
      </c>
      <c r="C867" s="3" t="s">
        <v>2115</v>
      </c>
      <c r="D867" s="3" t="s">
        <v>2116</v>
      </c>
      <c r="E867" s="4">
        <v>1</v>
      </c>
      <c r="F867" s="5">
        <v>2</v>
      </c>
      <c r="G867" s="6" t="str">
        <f>7755*1.00000000</f>
        <v>0</v>
      </c>
      <c r="H867" s="18" t="s">
        <v>13</v>
      </c>
    </row>
    <row r="868" spans="1:8">
      <c r="A868" s="11">
        <v>1660</v>
      </c>
      <c r="B868" s="3" t="s">
        <v>2117</v>
      </c>
      <c r="C868" s="3" t="s">
        <v>2118</v>
      </c>
      <c r="D868" s="3" t="s">
        <v>2119</v>
      </c>
      <c r="E868" s="4">
        <v>1</v>
      </c>
      <c r="F868" s="5">
        <v>2</v>
      </c>
      <c r="G868" s="6" t="str">
        <f>7755*1.00000000</f>
        <v>0</v>
      </c>
      <c r="H868" s="18" t="s">
        <v>13</v>
      </c>
    </row>
    <row r="869" spans="1:8">
      <c r="A869" s="11">
        <v>3018</v>
      </c>
      <c r="B869" s="3" t="s">
        <v>2120</v>
      </c>
      <c r="C869" s="3" t="s">
        <v>2121</v>
      </c>
      <c r="D869" s="3" t="s">
        <v>2122</v>
      </c>
      <c r="E869" s="4"/>
      <c r="F869" s="5"/>
      <c r="G869" s="6" t="str">
        <f>8158.33*1.00000000</f>
        <v>0</v>
      </c>
      <c r="H869" s="18" t="s">
        <v>13</v>
      </c>
    </row>
    <row r="870" spans="1:8">
      <c r="A870" s="11">
        <v>1662</v>
      </c>
      <c r="B870" s="3" t="s">
        <v>2123</v>
      </c>
      <c r="C870" s="3" t="s">
        <v>2124</v>
      </c>
      <c r="D870" s="3" t="s">
        <v>2125</v>
      </c>
      <c r="E870" s="4"/>
      <c r="F870" s="5">
        <v>2</v>
      </c>
      <c r="G870" s="6" t="str">
        <f>8158.34*1.00000000</f>
        <v>0</v>
      </c>
      <c r="H870" s="18" t="s">
        <v>13</v>
      </c>
    </row>
    <row r="871" spans="1:8">
      <c r="A871" s="11">
        <v>3014</v>
      </c>
      <c r="B871" s="3" t="s">
        <v>2126</v>
      </c>
      <c r="C871" s="3" t="s">
        <v>2127</v>
      </c>
      <c r="D871" s="3" t="s">
        <v>2128</v>
      </c>
      <c r="E871" s="4">
        <v>17</v>
      </c>
      <c r="F871" s="5"/>
      <c r="G871" s="6" t="str">
        <f>8158.34*1.00000000</f>
        <v>0</v>
      </c>
      <c r="H871" s="18" t="s">
        <v>13</v>
      </c>
    </row>
    <row r="872" spans="1:8">
      <c r="A872" s="11">
        <v>1667</v>
      </c>
      <c r="B872" s="3" t="s">
        <v>2129</v>
      </c>
      <c r="C872" s="3" t="s">
        <v>2130</v>
      </c>
      <c r="D872" s="3" t="s">
        <v>2131</v>
      </c>
      <c r="E872" s="4"/>
      <c r="F872" s="5">
        <v>2</v>
      </c>
      <c r="G872" s="6" t="str">
        <f>8158.34*1.00000000</f>
        <v>0</v>
      </c>
      <c r="H872" s="18" t="s">
        <v>13</v>
      </c>
    </row>
    <row r="873" spans="1:8">
      <c r="A873" s="11">
        <v>1626</v>
      </c>
      <c r="B873" s="3" t="s">
        <v>2132</v>
      </c>
      <c r="C873" s="3" t="s">
        <v>2133</v>
      </c>
      <c r="D873" s="3" t="s">
        <v>2134</v>
      </c>
      <c r="E873" s="4"/>
      <c r="F873" s="5"/>
      <c r="G873" s="6"/>
      <c r="H873" s="18" t="s">
        <v>13</v>
      </c>
    </row>
    <row r="874" spans="1:8">
      <c r="A874" s="11">
        <v>1630</v>
      </c>
      <c r="B874" s="3" t="s">
        <v>2135</v>
      </c>
      <c r="C874" s="3" t="s">
        <v>2136</v>
      </c>
      <c r="D874" s="3" t="s">
        <v>2137</v>
      </c>
      <c r="E874" s="4"/>
      <c r="F874" s="5"/>
      <c r="G874" s="6"/>
      <c r="H874" s="18" t="s">
        <v>13</v>
      </c>
    </row>
    <row r="875" spans="1:8">
      <c r="A875" s="11">
        <v>1632</v>
      </c>
      <c r="B875" s="3" t="s">
        <v>2138</v>
      </c>
      <c r="C875" s="3" t="s">
        <v>2139</v>
      </c>
      <c r="D875" s="3" t="s">
        <v>2140</v>
      </c>
      <c r="E875" s="4"/>
      <c r="F875" s="5"/>
      <c r="G875" s="6"/>
      <c r="H875" s="18" t="s">
        <v>13</v>
      </c>
    </row>
    <row r="876" spans="1:8">
      <c r="A876" s="11">
        <v>1634</v>
      </c>
      <c r="B876" s="3" t="s">
        <v>2141</v>
      </c>
      <c r="C876" s="3" t="s">
        <v>2142</v>
      </c>
      <c r="D876" s="3" t="s">
        <v>2143</v>
      </c>
      <c r="E876" s="4"/>
      <c r="F876" s="5"/>
      <c r="G876" s="6"/>
      <c r="H876" s="18" t="s">
        <v>13</v>
      </c>
    </row>
    <row r="877" spans="1:8">
      <c r="A877" s="11">
        <v>1637</v>
      </c>
      <c r="B877" s="3" t="s">
        <v>2144</v>
      </c>
      <c r="C877" s="3" t="s">
        <v>2145</v>
      </c>
      <c r="D877" s="3" t="s">
        <v>2146</v>
      </c>
      <c r="E877" s="4"/>
      <c r="F877" s="5"/>
      <c r="G877" s="6"/>
      <c r="H877" s="18" t="s">
        <v>13</v>
      </c>
    </row>
    <row r="878" spans="1:8">
      <c r="A878" s="11">
        <v>1641</v>
      </c>
      <c r="B878" s="3" t="s">
        <v>2147</v>
      </c>
      <c r="C878" s="3" t="s">
        <v>2148</v>
      </c>
      <c r="D878" s="3" t="s">
        <v>2149</v>
      </c>
      <c r="E878" s="4"/>
      <c r="F878" s="5"/>
      <c r="G878" s="6"/>
      <c r="H878" s="18" t="s">
        <v>13</v>
      </c>
    </row>
    <row r="879" spans="1:8">
      <c r="A879" s="11">
        <v>1647</v>
      </c>
      <c r="B879" s="3" t="s">
        <v>2150</v>
      </c>
      <c r="C879" s="3" t="s">
        <v>2151</v>
      </c>
      <c r="D879" s="3" t="s">
        <v>2152</v>
      </c>
      <c r="E879" s="4"/>
      <c r="F879" s="5"/>
      <c r="G879" s="6"/>
      <c r="H879" s="18" t="s">
        <v>13</v>
      </c>
    </row>
    <row r="880" spans="1:8">
      <c r="A880" s="11">
        <v>1649</v>
      </c>
      <c r="B880" s="3" t="s">
        <v>2153</v>
      </c>
      <c r="C880" s="3" t="s">
        <v>2154</v>
      </c>
      <c r="D880" s="3" t="s">
        <v>2155</v>
      </c>
      <c r="E880" s="4"/>
      <c r="F880" s="5">
        <v>2</v>
      </c>
      <c r="G880" s="6" t="str">
        <f>4106.66*1.00000000</f>
        <v>0</v>
      </c>
      <c r="H880" s="18" t="s">
        <v>13</v>
      </c>
    </row>
    <row r="881" spans="1:8">
      <c r="A881" s="11">
        <v>1653</v>
      </c>
      <c r="B881" s="3" t="s">
        <v>2156</v>
      </c>
      <c r="C881" s="3" t="s">
        <v>2157</v>
      </c>
      <c r="D881" s="3" t="s">
        <v>2158</v>
      </c>
      <c r="E881" s="4">
        <v>10</v>
      </c>
      <c r="F881" s="5"/>
      <c r="G881" s="6"/>
      <c r="H881" s="18" t="s">
        <v>13</v>
      </c>
    </row>
    <row r="882" spans="1:8">
      <c r="A882" s="11">
        <v>1657</v>
      </c>
      <c r="B882" s="3" t="s">
        <v>2159</v>
      </c>
      <c r="C882" s="3" t="s">
        <v>2160</v>
      </c>
      <c r="D882" s="3" t="s">
        <v>2161</v>
      </c>
      <c r="E882" s="4">
        <v>10</v>
      </c>
      <c r="F882" s="5"/>
      <c r="G882" s="6" t="str">
        <f>6869.94*1.00000000</f>
        <v>0</v>
      </c>
      <c r="H882" s="18" t="s">
        <v>13</v>
      </c>
    </row>
    <row r="883" spans="1:8">
      <c r="A883" s="11">
        <v>1666</v>
      </c>
      <c r="B883" s="3" t="s">
        <v>2162</v>
      </c>
      <c r="C883" s="3" t="s">
        <v>2163</v>
      </c>
      <c r="D883" s="3" t="s">
        <v>2164</v>
      </c>
      <c r="E883" s="4"/>
      <c r="F883" s="5">
        <v>2</v>
      </c>
      <c r="G883" s="6" t="str">
        <f>8158.34*1.00000000</f>
        <v>0</v>
      </c>
      <c r="H883" s="18" t="s">
        <v>13</v>
      </c>
    </row>
    <row r="884" spans="1:8">
      <c r="A884" s="11">
        <v>2606</v>
      </c>
      <c r="B884" s="3" t="s">
        <v>2165</v>
      </c>
      <c r="C884" s="3" t="s">
        <v>2166</v>
      </c>
      <c r="D884" s="3" t="s">
        <v>2167</v>
      </c>
      <c r="E884" s="4">
        <v>64</v>
      </c>
      <c r="F884" s="5">
        <v>2</v>
      </c>
      <c r="G884" s="6" t="str">
        <f>8158.34*1.00000000</f>
        <v>0</v>
      </c>
      <c r="H884" s="18" t="s">
        <v>13</v>
      </c>
    </row>
    <row r="885" spans="1:8">
      <c r="A885" s="11">
        <v>1668</v>
      </c>
      <c r="B885" s="3" t="s">
        <v>2168</v>
      </c>
      <c r="C885" s="3" t="s">
        <v>2169</v>
      </c>
      <c r="D885" s="3" t="s">
        <v>2167</v>
      </c>
      <c r="E885" s="4"/>
      <c r="F885" s="5">
        <v>2</v>
      </c>
      <c r="G885" s="6" t="str">
        <f>8158.34*1.00000000</f>
        <v>0</v>
      </c>
      <c r="H885" s="18" t="s">
        <v>13</v>
      </c>
    </row>
    <row r="886" spans="1:8">
      <c r="A886" s="11">
        <v>1638</v>
      </c>
      <c r="B886" s="3" t="s">
        <v>2170</v>
      </c>
      <c r="C886" s="3" t="s">
        <v>2171</v>
      </c>
      <c r="D886" s="3" t="s">
        <v>2172</v>
      </c>
      <c r="E886" s="4"/>
      <c r="F886" s="5"/>
      <c r="G886" s="6"/>
      <c r="H886" s="18" t="s">
        <v>13</v>
      </c>
    </row>
    <row r="887" spans="1:8">
      <c r="A887" s="11">
        <v>1644</v>
      </c>
      <c r="B887" s="3" t="s">
        <v>2173</v>
      </c>
      <c r="C887" s="3" t="s">
        <v>2174</v>
      </c>
      <c r="D887" s="3" t="s">
        <v>2175</v>
      </c>
      <c r="E887" s="4"/>
      <c r="F887" s="5"/>
      <c r="G887" s="6"/>
      <c r="H887" s="18" t="s">
        <v>13</v>
      </c>
    </row>
    <row r="888" spans="1:8">
      <c r="A888" s="11">
        <v>1650</v>
      </c>
      <c r="B888" s="3" t="s">
        <v>2176</v>
      </c>
      <c r="C888" s="3" t="s">
        <v>2177</v>
      </c>
      <c r="D888" s="3" t="s">
        <v>2178</v>
      </c>
      <c r="E888" s="4"/>
      <c r="F888" s="5"/>
      <c r="G888" s="6"/>
      <c r="H888" s="18" t="s">
        <v>13</v>
      </c>
    </row>
    <row r="889" spans="1:8">
      <c r="A889" s="11">
        <v>1654</v>
      </c>
      <c r="B889" s="3" t="s">
        <v>2179</v>
      </c>
      <c r="C889" s="3" t="s">
        <v>2180</v>
      </c>
      <c r="D889" s="3" t="s">
        <v>2181</v>
      </c>
      <c r="E889" s="4"/>
      <c r="F889" s="5"/>
      <c r="G889" s="6"/>
      <c r="H889" s="18" t="s">
        <v>13</v>
      </c>
    </row>
    <row r="890" spans="1:8">
      <c r="A890" s="11">
        <v>1658</v>
      </c>
      <c r="B890" s="3" t="s">
        <v>2182</v>
      </c>
      <c r="C890" s="3" t="s">
        <v>2183</v>
      </c>
      <c r="D890" s="3" t="s">
        <v>2184</v>
      </c>
      <c r="E890" s="4"/>
      <c r="F890" s="5"/>
      <c r="G890" s="6"/>
      <c r="H890" s="18" t="s">
        <v>13</v>
      </c>
    </row>
    <row r="891" spans="1:8">
      <c r="A891" s="11">
        <v>1664</v>
      </c>
      <c r="B891" s="3" t="s">
        <v>2185</v>
      </c>
      <c r="C891" s="3" t="s">
        <v>2186</v>
      </c>
      <c r="D891" s="3" t="s">
        <v>2187</v>
      </c>
      <c r="E891" s="4"/>
      <c r="F891" s="5"/>
      <c r="G891" s="6"/>
      <c r="H891" s="18" t="s">
        <v>13</v>
      </c>
    </row>
    <row r="892" spans="1:8">
      <c r="A892" s="11">
        <v>1639</v>
      </c>
      <c r="B892" s="3" t="s">
        <v>2188</v>
      </c>
      <c r="C892" s="3" t="s">
        <v>2189</v>
      </c>
      <c r="D892" s="3" t="s">
        <v>2190</v>
      </c>
      <c r="E892" s="4"/>
      <c r="F892" s="5"/>
      <c r="G892" s="6"/>
      <c r="H892" s="18" t="s">
        <v>13</v>
      </c>
    </row>
    <row r="893" spans="1:8">
      <c r="A893" s="11">
        <v>1645</v>
      </c>
      <c r="B893" s="3" t="s">
        <v>2191</v>
      </c>
      <c r="C893" s="3" t="s">
        <v>2192</v>
      </c>
      <c r="D893" s="3" t="s">
        <v>2193</v>
      </c>
      <c r="E893" s="4"/>
      <c r="F893" s="5"/>
      <c r="G893" s="6"/>
      <c r="H893" s="18" t="s">
        <v>13</v>
      </c>
    </row>
    <row r="894" spans="1:8">
      <c r="A894" s="11">
        <v>1651</v>
      </c>
      <c r="B894" s="3" t="s">
        <v>2194</v>
      </c>
      <c r="C894" s="3" t="s">
        <v>2195</v>
      </c>
      <c r="D894" s="3" t="s">
        <v>2196</v>
      </c>
      <c r="E894" s="4"/>
      <c r="F894" s="5"/>
      <c r="G894" s="6"/>
      <c r="H894" s="18" t="s">
        <v>13</v>
      </c>
    </row>
    <row r="895" spans="1:8">
      <c r="A895" s="11">
        <v>1655</v>
      </c>
      <c r="B895" s="3" t="s">
        <v>2197</v>
      </c>
      <c r="C895" s="3" t="s">
        <v>2198</v>
      </c>
      <c r="D895" s="3" t="s">
        <v>2199</v>
      </c>
      <c r="E895" s="4"/>
      <c r="F895" s="5"/>
      <c r="G895" s="6"/>
      <c r="H895" s="18" t="s">
        <v>13</v>
      </c>
    </row>
    <row r="896" spans="1:8">
      <c r="A896" s="11">
        <v>1659</v>
      </c>
      <c r="B896" s="3" t="s">
        <v>2200</v>
      </c>
      <c r="C896" s="3" t="s">
        <v>2201</v>
      </c>
      <c r="D896" s="3" t="s">
        <v>2202</v>
      </c>
      <c r="E896" s="4"/>
      <c r="F896" s="5"/>
      <c r="G896" s="6"/>
      <c r="H896" s="18" t="s">
        <v>13</v>
      </c>
    </row>
    <row r="897" spans="1:8">
      <c r="A897" s="11">
        <v>1665</v>
      </c>
      <c r="B897" s="3" t="s">
        <v>2203</v>
      </c>
      <c r="C897" s="3" t="s">
        <v>2204</v>
      </c>
      <c r="D897" s="3" t="s">
        <v>2205</v>
      </c>
      <c r="E897" s="4"/>
      <c r="F897" s="5"/>
      <c r="G897" s="6"/>
      <c r="H897" s="18" t="s">
        <v>13</v>
      </c>
    </row>
    <row r="898" spans="1:8">
      <c r="A898" s="11">
        <v>1663</v>
      </c>
      <c r="B898" s="3" t="s">
        <v>2206</v>
      </c>
      <c r="C898" s="3" t="s">
        <v>2207</v>
      </c>
      <c r="D898" s="3" t="s">
        <v>2208</v>
      </c>
      <c r="E898" s="4"/>
      <c r="F898" s="5">
        <v>2</v>
      </c>
      <c r="G898" s="6"/>
      <c r="H898" s="18" t="s">
        <v>13</v>
      </c>
    </row>
    <row r="899" spans="1:8">
      <c r="A899" s="11">
        <v>2670</v>
      </c>
      <c r="B899" s="3" t="s">
        <v>2209</v>
      </c>
      <c r="C899" s="3" t="s">
        <v>2210</v>
      </c>
      <c r="D899" s="3" t="s">
        <v>221</v>
      </c>
      <c r="E899" s="4"/>
      <c r="F899" s="5">
        <v>2</v>
      </c>
      <c r="G899" s="6"/>
      <c r="H899" s="18" t="s">
        <v>13</v>
      </c>
    </row>
    <row r="900" spans="1:8">
      <c r="A900" s="12" t="s">
        <v>2211</v>
      </c>
      <c r="B900" s="3"/>
      <c r="C900" s="3"/>
      <c r="D900" s="3"/>
      <c r="E900" s="4"/>
      <c r="F900" s="5"/>
      <c r="G900" s="4"/>
      <c r="H900" s="18"/>
    </row>
    <row r="901" spans="1:8">
      <c r="A901" s="11">
        <v>2945</v>
      </c>
      <c r="B901" s="3" t="s">
        <v>2212</v>
      </c>
      <c r="C901" s="3" t="s">
        <v>2213</v>
      </c>
      <c r="D901" s="3" t="s">
        <v>2214</v>
      </c>
      <c r="E901" s="4">
        <v>167</v>
      </c>
      <c r="F901" s="5"/>
      <c r="G901" s="6" t="str">
        <f>569.25*1.00000000</f>
        <v>0</v>
      </c>
      <c r="H901" s="18" t="s">
        <v>13</v>
      </c>
    </row>
    <row r="902" spans="1:8">
      <c r="A902" s="11">
        <v>2944</v>
      </c>
      <c r="B902" s="3" t="s">
        <v>2215</v>
      </c>
      <c r="C902" s="3" t="s">
        <v>2216</v>
      </c>
      <c r="D902" s="3" t="s">
        <v>2217</v>
      </c>
      <c r="E902" s="4"/>
      <c r="F902" s="5"/>
      <c r="G902" s="6" t="str">
        <f>471.07*1.00000000</f>
        <v>0</v>
      </c>
      <c r="H902" s="18" t="s">
        <v>13</v>
      </c>
    </row>
    <row r="903" spans="1:8">
      <c r="A903" s="12" t="s">
        <v>2218</v>
      </c>
      <c r="B903" s="3"/>
      <c r="C903" s="3"/>
      <c r="D903" s="3"/>
      <c r="E903" s="4"/>
      <c r="F903" s="5"/>
      <c r="G903" s="4"/>
      <c r="H903" s="18"/>
    </row>
    <row r="904" spans="1:8">
      <c r="A904" s="11">
        <v>3186</v>
      </c>
      <c r="B904" s="3" t="s">
        <v>2219</v>
      </c>
      <c r="C904" s="3" t="s">
        <v>2220</v>
      </c>
      <c r="D904" s="3" t="s">
        <v>2221</v>
      </c>
      <c r="E904" s="4"/>
      <c r="F904" s="5"/>
      <c r="G904" s="6"/>
      <c r="H904" s="18" t="s">
        <v>13</v>
      </c>
    </row>
    <row r="905" spans="1:8">
      <c r="A905" s="11">
        <v>3187</v>
      </c>
      <c r="B905" s="3" t="s">
        <v>2222</v>
      </c>
      <c r="C905" s="3" t="s">
        <v>2223</v>
      </c>
      <c r="D905" s="3" t="s">
        <v>2224</v>
      </c>
      <c r="E905" s="4"/>
      <c r="F905" s="5"/>
      <c r="G905" s="6"/>
      <c r="H905" s="18" t="s">
        <v>13</v>
      </c>
    </row>
    <row r="906" spans="1:8">
      <c r="A906" s="11">
        <v>3188</v>
      </c>
      <c r="B906" s="3" t="s">
        <v>2225</v>
      </c>
      <c r="C906" s="3" t="s">
        <v>2226</v>
      </c>
      <c r="D906" s="3" t="s">
        <v>2227</v>
      </c>
      <c r="E906" s="4"/>
      <c r="F906" s="5"/>
      <c r="G906" s="6"/>
      <c r="H906" s="18" t="s">
        <v>13</v>
      </c>
    </row>
    <row r="907" spans="1:8">
      <c r="A907" s="11">
        <v>3189</v>
      </c>
      <c r="B907" s="3" t="s">
        <v>2228</v>
      </c>
      <c r="C907" s="3" t="s">
        <v>2229</v>
      </c>
      <c r="D907" s="3" t="s">
        <v>2230</v>
      </c>
      <c r="E907" s="4"/>
      <c r="F907" s="5"/>
      <c r="G907" s="6"/>
      <c r="H907" s="18" t="s">
        <v>13</v>
      </c>
    </row>
    <row r="908" spans="1:8">
      <c r="A908" s="11">
        <v>3190</v>
      </c>
      <c r="B908" s="3" t="s">
        <v>2231</v>
      </c>
      <c r="C908" s="3" t="s">
        <v>2232</v>
      </c>
      <c r="D908" s="3" t="s">
        <v>2233</v>
      </c>
      <c r="E908" s="4"/>
      <c r="F908" s="5"/>
      <c r="G908" s="6"/>
      <c r="H908" s="18" t="s">
        <v>13</v>
      </c>
    </row>
    <row r="909" spans="1:8">
      <c r="A909" s="11">
        <v>3173</v>
      </c>
      <c r="B909" s="3" t="s">
        <v>2234</v>
      </c>
      <c r="C909" s="3" t="s">
        <v>2235</v>
      </c>
      <c r="D909" s="3" t="s">
        <v>2236</v>
      </c>
      <c r="E909" s="4"/>
      <c r="F909" s="5"/>
      <c r="G909" s="6"/>
      <c r="H909" s="18" t="s">
        <v>13</v>
      </c>
    </row>
    <row r="910" spans="1:8">
      <c r="A910" s="11">
        <v>3174</v>
      </c>
      <c r="B910" s="3" t="s">
        <v>2237</v>
      </c>
      <c r="C910" s="3" t="s">
        <v>2238</v>
      </c>
      <c r="D910" s="3" t="s">
        <v>2239</v>
      </c>
      <c r="E910" s="4"/>
      <c r="F910" s="5"/>
      <c r="G910" s="6"/>
      <c r="H910" s="18" t="s">
        <v>13</v>
      </c>
    </row>
    <row r="911" spans="1:8">
      <c r="A911" s="11">
        <v>3175</v>
      </c>
      <c r="B911" s="3" t="s">
        <v>2240</v>
      </c>
      <c r="C911" s="3" t="s">
        <v>2241</v>
      </c>
      <c r="D911" s="3" t="s">
        <v>2242</v>
      </c>
      <c r="E911" s="4"/>
      <c r="F911" s="5"/>
      <c r="G911" s="6"/>
      <c r="H911" s="18" t="s">
        <v>13</v>
      </c>
    </row>
    <row r="912" spans="1:8">
      <c r="A912" s="11">
        <v>3180</v>
      </c>
      <c r="B912" s="3" t="s">
        <v>2243</v>
      </c>
      <c r="C912" s="3" t="s">
        <v>2244</v>
      </c>
      <c r="D912" s="3" t="s">
        <v>2245</v>
      </c>
      <c r="E912" s="4"/>
      <c r="F912" s="5"/>
      <c r="G912" s="6"/>
      <c r="H912" s="18" t="s">
        <v>13</v>
      </c>
    </row>
    <row r="913" spans="1:8">
      <c r="A913" s="11">
        <v>3181</v>
      </c>
      <c r="B913" s="3" t="s">
        <v>2246</v>
      </c>
      <c r="C913" s="3" t="s">
        <v>2247</v>
      </c>
      <c r="D913" s="3" t="s">
        <v>2248</v>
      </c>
      <c r="E913" s="4"/>
      <c r="F913" s="5"/>
      <c r="G913" s="6"/>
      <c r="H913" s="18" t="s">
        <v>13</v>
      </c>
    </row>
    <row r="914" spans="1:8">
      <c r="A914" s="11">
        <v>3182</v>
      </c>
      <c r="B914" s="3" t="s">
        <v>2249</v>
      </c>
      <c r="C914" s="3" t="s">
        <v>2250</v>
      </c>
      <c r="D914" s="3" t="s">
        <v>2251</v>
      </c>
      <c r="E914" s="4"/>
      <c r="F914" s="5"/>
      <c r="G914" s="6"/>
      <c r="H914" s="18" t="s">
        <v>13</v>
      </c>
    </row>
    <row r="915" spans="1:8">
      <c r="A915" s="11">
        <v>3183</v>
      </c>
      <c r="B915" s="3" t="s">
        <v>2252</v>
      </c>
      <c r="C915" s="3" t="s">
        <v>2253</v>
      </c>
      <c r="D915" s="3" t="s">
        <v>2254</v>
      </c>
      <c r="E915" s="4"/>
      <c r="F915" s="5"/>
      <c r="G915" s="6"/>
      <c r="H915" s="18" t="s">
        <v>13</v>
      </c>
    </row>
    <row r="916" spans="1:8">
      <c r="A916" s="11">
        <v>3184</v>
      </c>
      <c r="B916" s="3" t="s">
        <v>2255</v>
      </c>
      <c r="C916" s="3" t="s">
        <v>2256</v>
      </c>
      <c r="D916" s="3" t="s">
        <v>2257</v>
      </c>
      <c r="E916" s="4"/>
      <c r="F916" s="5"/>
      <c r="G916" s="6"/>
      <c r="H916" s="18" t="s">
        <v>13</v>
      </c>
    </row>
    <row r="917" spans="1:8">
      <c r="A917" s="11">
        <v>3185</v>
      </c>
      <c r="B917" s="3" t="s">
        <v>2258</v>
      </c>
      <c r="C917" s="3" t="s">
        <v>2259</v>
      </c>
      <c r="D917" s="3" t="s">
        <v>2260</v>
      </c>
      <c r="E917" s="4"/>
      <c r="F917" s="5"/>
      <c r="G917" s="6"/>
      <c r="H917" s="18" t="s">
        <v>13</v>
      </c>
    </row>
    <row r="918" spans="1:8">
      <c r="A918" s="12" t="s">
        <v>2261</v>
      </c>
      <c r="B918" s="3"/>
      <c r="C918" s="3"/>
      <c r="D918" s="3"/>
      <c r="E918" s="4"/>
      <c r="F918" s="5"/>
      <c r="G918" s="4"/>
      <c r="H918" s="18"/>
    </row>
    <row r="919" spans="1:8">
      <c r="A919" s="11">
        <v>3216</v>
      </c>
      <c r="B919" s="3" t="s">
        <v>2262</v>
      </c>
      <c r="C919" s="3" t="s">
        <v>2263</v>
      </c>
      <c r="D919" s="3" t="s">
        <v>2264</v>
      </c>
      <c r="E919" s="4"/>
      <c r="F919" s="5"/>
      <c r="G919" s="6"/>
      <c r="H919" s="18" t="s">
        <v>13</v>
      </c>
    </row>
    <row r="920" spans="1:8">
      <c r="A920" s="11">
        <v>3221</v>
      </c>
      <c r="B920" s="3" t="s">
        <v>2265</v>
      </c>
      <c r="C920" s="3" t="s">
        <v>2266</v>
      </c>
      <c r="D920" s="3" t="s">
        <v>2267</v>
      </c>
      <c r="E920" s="4"/>
      <c r="F920" s="5"/>
      <c r="G920" s="6"/>
      <c r="H920" s="18" t="s">
        <v>13</v>
      </c>
    </row>
    <row r="921" spans="1:8">
      <c r="A921" s="11">
        <v>3222</v>
      </c>
      <c r="B921" s="3" t="s">
        <v>2268</v>
      </c>
      <c r="C921" s="3" t="s">
        <v>2269</v>
      </c>
      <c r="D921" s="3" t="s">
        <v>2270</v>
      </c>
      <c r="E921" s="4"/>
      <c r="F921" s="5"/>
      <c r="G921" s="6"/>
      <c r="H921" s="18" t="s">
        <v>13</v>
      </c>
    </row>
    <row r="922" spans="1:8">
      <c r="A922" s="11">
        <v>3212</v>
      </c>
      <c r="B922" s="3" t="s">
        <v>2271</v>
      </c>
      <c r="C922" s="3" t="s">
        <v>2272</v>
      </c>
      <c r="D922" s="3" t="s">
        <v>2273</v>
      </c>
      <c r="E922" s="4"/>
      <c r="F922" s="5"/>
      <c r="G922" s="6"/>
      <c r="H922" s="18" t="s">
        <v>13</v>
      </c>
    </row>
    <row r="923" spans="1:8">
      <c r="A923" s="11">
        <v>3213</v>
      </c>
      <c r="B923" s="3" t="s">
        <v>2274</v>
      </c>
      <c r="C923" s="3" t="s">
        <v>2275</v>
      </c>
      <c r="D923" s="3" t="s">
        <v>2276</v>
      </c>
      <c r="E923" s="4"/>
      <c r="F923" s="5"/>
      <c r="G923" s="6"/>
      <c r="H923" s="18" t="s">
        <v>13</v>
      </c>
    </row>
    <row r="924" spans="1:8">
      <c r="A924" s="11">
        <v>3214</v>
      </c>
      <c r="B924" s="3" t="s">
        <v>2277</v>
      </c>
      <c r="C924" s="3" t="s">
        <v>2278</v>
      </c>
      <c r="D924" s="3" t="s">
        <v>2279</v>
      </c>
      <c r="E924" s="4"/>
      <c r="F924" s="5"/>
      <c r="G924" s="6"/>
      <c r="H924" s="18" t="s">
        <v>13</v>
      </c>
    </row>
    <row r="925" spans="1:8">
      <c r="A925" s="11">
        <v>3215</v>
      </c>
      <c r="B925" s="3" t="s">
        <v>2280</v>
      </c>
      <c r="C925" s="3" t="s">
        <v>2281</v>
      </c>
      <c r="D925" s="3" t="s">
        <v>2282</v>
      </c>
      <c r="E925" s="4"/>
      <c r="F925" s="5"/>
      <c r="G925" s="6"/>
      <c r="H925" s="18" t="s">
        <v>13</v>
      </c>
    </row>
    <row r="926" spans="1:8">
      <c r="A926" s="11">
        <v>3191</v>
      </c>
      <c r="B926" s="3" t="s">
        <v>2283</v>
      </c>
      <c r="C926" s="3" t="s">
        <v>2284</v>
      </c>
      <c r="D926" s="3" t="s">
        <v>2285</v>
      </c>
      <c r="E926" s="4"/>
      <c r="F926" s="5"/>
      <c r="G926" s="6"/>
      <c r="H926" s="18" t="s">
        <v>13</v>
      </c>
    </row>
    <row r="927" spans="1:8">
      <c r="A927" s="11">
        <v>3192</v>
      </c>
      <c r="B927" s="3" t="s">
        <v>2286</v>
      </c>
      <c r="C927" s="3" t="s">
        <v>2287</v>
      </c>
      <c r="D927" s="3" t="s">
        <v>2288</v>
      </c>
      <c r="E927" s="4"/>
      <c r="F927" s="5"/>
      <c r="G927" s="6"/>
      <c r="H927" s="18" t="s">
        <v>13</v>
      </c>
    </row>
    <row r="928" spans="1:8">
      <c r="A928" s="11">
        <v>3193</v>
      </c>
      <c r="B928" s="3" t="s">
        <v>2289</v>
      </c>
      <c r="C928" s="3" t="s">
        <v>2290</v>
      </c>
      <c r="D928" s="3" t="s">
        <v>2291</v>
      </c>
      <c r="E928" s="4"/>
      <c r="F928" s="5"/>
      <c r="G928" s="6"/>
      <c r="H928" s="18" t="s">
        <v>13</v>
      </c>
    </row>
    <row r="929" spans="1:8">
      <c r="A929" s="11">
        <v>3194</v>
      </c>
      <c r="B929" s="3" t="s">
        <v>2292</v>
      </c>
      <c r="C929" s="3" t="s">
        <v>2293</v>
      </c>
      <c r="D929" s="3" t="s">
        <v>2294</v>
      </c>
      <c r="E929" s="4"/>
      <c r="F929" s="5"/>
      <c r="G929" s="6"/>
      <c r="H929" s="18" t="s">
        <v>13</v>
      </c>
    </row>
    <row r="930" spans="1:8">
      <c r="A930" s="11">
        <v>3195</v>
      </c>
      <c r="B930" s="3" t="s">
        <v>2295</v>
      </c>
      <c r="C930" s="3" t="s">
        <v>2296</v>
      </c>
      <c r="D930" s="3" t="s">
        <v>2297</v>
      </c>
      <c r="E930" s="4"/>
      <c r="F930" s="5"/>
      <c r="G930" s="6"/>
      <c r="H930" s="18" t="s">
        <v>13</v>
      </c>
    </row>
    <row r="931" spans="1:8">
      <c r="A931" s="11">
        <v>3196</v>
      </c>
      <c r="B931" s="3" t="s">
        <v>2298</v>
      </c>
      <c r="C931" s="3" t="s">
        <v>2299</v>
      </c>
      <c r="D931" s="3" t="s">
        <v>2300</v>
      </c>
      <c r="E931" s="4"/>
      <c r="F931" s="5"/>
      <c r="G931" s="6"/>
      <c r="H931" s="18" t="s">
        <v>13</v>
      </c>
    </row>
    <row r="932" spans="1:8">
      <c r="A932" s="12" t="s">
        <v>2301</v>
      </c>
      <c r="B932" s="3"/>
      <c r="C932" s="3"/>
      <c r="D932" s="3"/>
      <c r="E932" s="4"/>
      <c r="F932" s="5"/>
      <c r="G932" s="4"/>
      <c r="H932" s="18"/>
    </row>
    <row r="933" spans="1:8">
      <c r="A933" s="11">
        <v>975</v>
      </c>
      <c r="B933" s="3" t="s">
        <v>2302</v>
      </c>
      <c r="C933" s="3" t="s">
        <v>2303</v>
      </c>
      <c r="D933" s="3" t="s">
        <v>2304</v>
      </c>
      <c r="E933" s="4"/>
      <c r="F933" s="5"/>
      <c r="G933" s="6"/>
      <c r="H933" s="18" t="s">
        <v>13</v>
      </c>
    </row>
    <row r="934" spans="1:8">
      <c r="A934" s="11">
        <v>976</v>
      </c>
      <c r="B934" s="3" t="s">
        <v>2305</v>
      </c>
      <c r="C934" s="3" t="s">
        <v>2306</v>
      </c>
      <c r="D934" s="3" t="s">
        <v>2304</v>
      </c>
      <c r="E934" s="4"/>
      <c r="F934" s="5"/>
      <c r="G934" s="6"/>
      <c r="H934" s="18" t="s">
        <v>13</v>
      </c>
    </row>
    <row r="935" spans="1:8">
      <c r="A935" s="11">
        <v>977</v>
      </c>
      <c r="B935" s="3" t="s">
        <v>2307</v>
      </c>
      <c r="C935" s="3" t="s">
        <v>2308</v>
      </c>
      <c r="D935" s="3" t="s">
        <v>2304</v>
      </c>
      <c r="E935" s="4"/>
      <c r="F935" s="5"/>
      <c r="G935" s="6"/>
      <c r="H935" s="18" t="s">
        <v>13</v>
      </c>
    </row>
    <row r="936" spans="1:8">
      <c r="A936" s="11">
        <v>978</v>
      </c>
      <c r="B936" s="3" t="s">
        <v>2309</v>
      </c>
      <c r="C936" s="3" t="s">
        <v>2310</v>
      </c>
      <c r="D936" s="3" t="s">
        <v>2304</v>
      </c>
      <c r="E936" s="4"/>
      <c r="F936" s="5"/>
      <c r="G936" s="6"/>
      <c r="H936" s="18" t="s">
        <v>13</v>
      </c>
    </row>
    <row r="937" spans="1:8">
      <c r="A937" s="11">
        <v>871</v>
      </c>
      <c r="B937" s="3" t="s">
        <v>2311</v>
      </c>
      <c r="C937" s="3" t="s">
        <v>2312</v>
      </c>
      <c r="D937" s="3" t="s">
        <v>2313</v>
      </c>
      <c r="E937" s="4"/>
      <c r="F937" s="5"/>
      <c r="G937" s="6"/>
      <c r="H937" s="18" t="s">
        <v>13</v>
      </c>
    </row>
    <row r="938" spans="1:8">
      <c r="A938" s="11">
        <v>2590</v>
      </c>
      <c r="B938" s="3" t="s">
        <v>2314</v>
      </c>
      <c r="C938" s="3" t="s">
        <v>2315</v>
      </c>
      <c r="D938" s="3" t="s">
        <v>2316</v>
      </c>
      <c r="E938" s="4">
        <v>50</v>
      </c>
      <c r="F938" s="5"/>
      <c r="G938" s="6" t="str">
        <f>39.6*1.00000000</f>
        <v>0</v>
      </c>
      <c r="H938" s="18" t="s">
        <v>13</v>
      </c>
    </row>
    <row r="939" spans="1:8">
      <c r="A939" s="11">
        <v>2591</v>
      </c>
      <c r="B939" s="3" t="s">
        <v>2317</v>
      </c>
      <c r="C939" s="3" t="s">
        <v>2315</v>
      </c>
      <c r="D939" s="3" t="s">
        <v>2318</v>
      </c>
      <c r="E939" s="4"/>
      <c r="F939" s="5"/>
      <c r="G939" s="6"/>
      <c r="H939" s="18" t="s">
        <v>13</v>
      </c>
    </row>
    <row r="940" spans="1:8">
      <c r="A940" s="12" t="s">
        <v>2319</v>
      </c>
      <c r="B940" s="3"/>
      <c r="C940" s="3"/>
      <c r="D940" s="3"/>
      <c r="E940" s="4"/>
      <c r="F940" s="5"/>
      <c r="G940" s="4"/>
      <c r="H940" s="18"/>
    </row>
    <row r="941" spans="1:8">
      <c r="A941" s="11">
        <v>3004</v>
      </c>
      <c r="B941" s="3" t="s">
        <v>2320</v>
      </c>
      <c r="C941" s="3" t="s">
        <v>2321</v>
      </c>
      <c r="D941" s="3" t="s">
        <v>2322</v>
      </c>
      <c r="E941" s="4"/>
      <c r="F941" s="5"/>
      <c r="G941" s="6" t="str">
        <f>397.89*1.00000000</f>
        <v>0</v>
      </c>
      <c r="H941" s="18" t="s">
        <v>13</v>
      </c>
    </row>
    <row r="942" spans="1:8">
      <c r="A942" s="11">
        <v>1236</v>
      </c>
      <c r="B942" s="3" t="s">
        <v>75</v>
      </c>
      <c r="C942" s="3" t="s">
        <v>76</v>
      </c>
      <c r="D942" s="3" t="s">
        <v>77</v>
      </c>
      <c r="E942" s="4"/>
      <c r="F942" s="5"/>
      <c r="G942" s="6"/>
      <c r="H942" s="18" t="s">
        <v>13</v>
      </c>
    </row>
    <row r="943" spans="1:8">
      <c r="A943" s="11">
        <v>1056</v>
      </c>
      <c r="B943" s="3" t="s">
        <v>2323</v>
      </c>
      <c r="C943" s="3" t="s">
        <v>2324</v>
      </c>
      <c r="D943" s="3" t="s">
        <v>2325</v>
      </c>
      <c r="E943" s="4"/>
      <c r="F943" s="5"/>
      <c r="G943" s="6"/>
      <c r="H943" s="18" t="s">
        <v>13</v>
      </c>
    </row>
    <row r="944" spans="1:8">
      <c r="A944" s="11">
        <v>1057</v>
      </c>
      <c r="B944" s="3" t="s">
        <v>2326</v>
      </c>
      <c r="C944" s="3" t="s">
        <v>2327</v>
      </c>
      <c r="D944" s="3" t="s">
        <v>2328</v>
      </c>
      <c r="E944" s="4"/>
      <c r="F944" s="5"/>
      <c r="G944" s="6"/>
      <c r="H944" s="18" t="s">
        <v>13</v>
      </c>
    </row>
    <row r="945" spans="1:8">
      <c r="A945" s="11">
        <v>1049</v>
      </c>
      <c r="B945" s="3" t="s">
        <v>2329</v>
      </c>
      <c r="C945" s="3" t="s">
        <v>2330</v>
      </c>
      <c r="D945" s="3" t="s">
        <v>2331</v>
      </c>
      <c r="E945" s="4"/>
      <c r="F945" s="5"/>
      <c r="G945" s="6"/>
      <c r="H945" s="18" t="s">
        <v>13</v>
      </c>
    </row>
    <row r="946" spans="1:8">
      <c r="A946" s="11">
        <v>1050</v>
      </c>
      <c r="B946" s="3" t="s">
        <v>2332</v>
      </c>
      <c r="C946" s="3" t="s">
        <v>2333</v>
      </c>
      <c r="D946" s="3" t="s">
        <v>2334</v>
      </c>
      <c r="E946" s="4"/>
      <c r="F946" s="5"/>
      <c r="G946" s="6"/>
      <c r="H946" s="18" t="s">
        <v>13</v>
      </c>
    </row>
    <row r="947" spans="1:8">
      <c r="A947" s="11">
        <v>1051</v>
      </c>
      <c r="B947" s="3" t="s">
        <v>2335</v>
      </c>
      <c r="C947" s="3" t="s">
        <v>2336</v>
      </c>
      <c r="D947" s="3" t="s">
        <v>2337</v>
      </c>
      <c r="E947" s="4"/>
      <c r="F947" s="5"/>
      <c r="G947" s="6"/>
      <c r="H947" s="18" t="s">
        <v>13</v>
      </c>
    </row>
    <row r="948" spans="1:8">
      <c r="A948" s="11">
        <v>1053</v>
      </c>
      <c r="B948" s="3" t="s">
        <v>2338</v>
      </c>
      <c r="C948" s="3" t="s">
        <v>2339</v>
      </c>
      <c r="D948" s="3" t="s">
        <v>2340</v>
      </c>
      <c r="E948" s="4"/>
      <c r="F948" s="5"/>
      <c r="G948" s="6"/>
      <c r="H948" s="18" t="s">
        <v>13</v>
      </c>
    </row>
    <row r="949" spans="1:8">
      <c r="A949" s="11">
        <v>1054</v>
      </c>
      <c r="B949" s="3" t="s">
        <v>2341</v>
      </c>
      <c r="C949" s="3" t="s">
        <v>2342</v>
      </c>
      <c r="D949" s="3" t="s">
        <v>2343</v>
      </c>
      <c r="E949" s="4"/>
      <c r="F949" s="5"/>
      <c r="G949" s="6"/>
      <c r="H949" s="18" t="s">
        <v>13</v>
      </c>
    </row>
    <row r="950" spans="1:8">
      <c r="A950" s="11">
        <v>1059</v>
      </c>
      <c r="B950" s="3" t="s">
        <v>2344</v>
      </c>
      <c r="C950" s="3" t="s">
        <v>2345</v>
      </c>
      <c r="D950" s="3" t="s">
        <v>2346</v>
      </c>
      <c r="E950" s="4"/>
      <c r="F950" s="5"/>
      <c r="G950" s="6"/>
      <c r="H950" s="18" t="s">
        <v>13</v>
      </c>
    </row>
    <row r="951" spans="1:8">
      <c r="A951" s="11">
        <v>1192</v>
      </c>
      <c r="B951" s="3" t="s">
        <v>2347</v>
      </c>
      <c r="C951" s="3" t="s">
        <v>2348</v>
      </c>
      <c r="D951" s="3" t="s">
        <v>2349</v>
      </c>
      <c r="E951" s="4"/>
      <c r="F951" s="5"/>
      <c r="G951" s="6"/>
      <c r="H951" s="18" t="s">
        <v>13</v>
      </c>
    </row>
    <row r="952" spans="1:8">
      <c r="A952" s="11">
        <v>1191</v>
      </c>
      <c r="B952" s="3" t="s">
        <v>2350</v>
      </c>
      <c r="C952" s="3" t="s">
        <v>2351</v>
      </c>
      <c r="D952" s="3" t="s">
        <v>2352</v>
      </c>
      <c r="E952" s="4"/>
      <c r="F952" s="5"/>
      <c r="G952" s="6"/>
      <c r="H952" s="18" t="s">
        <v>13</v>
      </c>
    </row>
    <row r="953" spans="1:8">
      <c r="A953" s="11">
        <v>6</v>
      </c>
      <c r="B953" s="3" t="s">
        <v>2353</v>
      </c>
      <c r="C953" s="3" t="s">
        <v>2354</v>
      </c>
      <c r="D953" s="3" t="s">
        <v>2355</v>
      </c>
      <c r="E953" s="4"/>
      <c r="F953" s="5"/>
      <c r="G953" s="6"/>
      <c r="H953" s="18" t="s">
        <v>13</v>
      </c>
    </row>
    <row r="954" spans="1:8">
      <c r="A954" s="11">
        <v>1319</v>
      </c>
      <c r="B954" s="3" t="s">
        <v>2356</v>
      </c>
      <c r="C954" s="3" t="s">
        <v>2357</v>
      </c>
      <c r="D954" s="3" t="s">
        <v>2358</v>
      </c>
      <c r="E954" s="4"/>
      <c r="F954" s="5"/>
      <c r="G954" s="6"/>
      <c r="H954" s="18" t="s">
        <v>13</v>
      </c>
    </row>
    <row r="955" spans="1:8">
      <c r="A955" s="11">
        <v>1</v>
      </c>
      <c r="B955" s="3" t="s">
        <v>2359</v>
      </c>
      <c r="C955" s="3" t="s">
        <v>2360</v>
      </c>
      <c r="D955" s="3" t="s">
        <v>2361</v>
      </c>
      <c r="E955" s="4">
        <v>230</v>
      </c>
      <c r="F955" s="5"/>
      <c r="G955" s="6" t="str">
        <f>71.40*1.00000000</f>
        <v>0</v>
      </c>
      <c r="H955" s="18" t="s">
        <v>13</v>
      </c>
    </row>
    <row r="956" spans="1:8">
      <c r="A956" s="11">
        <v>1320</v>
      </c>
      <c r="B956" s="3" t="s">
        <v>2362</v>
      </c>
      <c r="C956" s="3" t="s">
        <v>2363</v>
      </c>
      <c r="D956" s="3" t="s">
        <v>2364</v>
      </c>
      <c r="E956" s="4">
        <v>420</v>
      </c>
      <c r="F956" s="5"/>
      <c r="G956" s="6" t="str">
        <f>107.37*1.00000000</f>
        <v>0</v>
      </c>
      <c r="H956" s="18" t="s">
        <v>13</v>
      </c>
    </row>
    <row r="957" spans="1:8">
      <c r="A957" s="11">
        <v>3049</v>
      </c>
      <c r="B957" s="3" t="s">
        <v>2365</v>
      </c>
      <c r="C957" s="3" t="s">
        <v>2366</v>
      </c>
      <c r="D957" s="3" t="s">
        <v>2367</v>
      </c>
      <c r="E957" s="4">
        <v>600</v>
      </c>
      <c r="F957" s="5"/>
      <c r="G957" s="6" t="str">
        <f>230.02*1.00000000</f>
        <v>0</v>
      </c>
      <c r="H957" s="18" t="s">
        <v>13</v>
      </c>
    </row>
    <row r="958" spans="1:8">
      <c r="A958" s="11">
        <v>1322</v>
      </c>
      <c r="B958" s="3" t="s">
        <v>2368</v>
      </c>
      <c r="C958" s="3" t="s">
        <v>2369</v>
      </c>
      <c r="D958" s="3" t="s">
        <v>2370</v>
      </c>
      <c r="E958" s="4">
        <v>1680</v>
      </c>
      <c r="F958" s="5"/>
      <c r="G958" s="6" t="str">
        <f>71.40*1.00000000</f>
        <v>0</v>
      </c>
      <c r="H958" s="18" t="s">
        <v>13</v>
      </c>
    </row>
    <row r="959" spans="1:8">
      <c r="A959" s="11">
        <v>2447</v>
      </c>
      <c r="B959" s="3" t="s">
        <v>2371</v>
      </c>
      <c r="C959" s="3" t="s">
        <v>2372</v>
      </c>
      <c r="D959" s="3" t="s">
        <v>2373</v>
      </c>
      <c r="E959" s="4">
        <v>15</v>
      </c>
      <c r="F959" s="5"/>
      <c r="G959" s="6" t="str">
        <f>61.75*1.00000000</f>
        <v>0</v>
      </c>
      <c r="H959" s="18" t="s">
        <v>13</v>
      </c>
    </row>
    <row r="960" spans="1:8">
      <c r="A960" s="11">
        <v>1321</v>
      </c>
      <c r="B960" s="3" t="s">
        <v>2374</v>
      </c>
      <c r="C960" s="3" t="s">
        <v>2375</v>
      </c>
      <c r="D960" s="3" t="s">
        <v>2376</v>
      </c>
      <c r="E960" s="4">
        <v>2000</v>
      </c>
      <c r="F960" s="5"/>
      <c r="G960" s="6"/>
      <c r="H960" s="18" t="s">
        <v>13</v>
      </c>
    </row>
    <row r="961" spans="1:8">
      <c r="A961" s="11">
        <v>99</v>
      </c>
      <c r="B961" s="3" t="s">
        <v>2377</v>
      </c>
      <c r="C961" s="3" t="s">
        <v>2378</v>
      </c>
      <c r="D961" s="3" t="s">
        <v>2379</v>
      </c>
      <c r="E961" s="4"/>
      <c r="F961" s="5"/>
      <c r="G961" s="6"/>
      <c r="H961" s="18" t="s">
        <v>13</v>
      </c>
    </row>
    <row r="962" spans="1:8">
      <c r="A962" s="11">
        <v>3204</v>
      </c>
      <c r="B962" s="3" t="s">
        <v>2380</v>
      </c>
      <c r="C962" s="3" t="s">
        <v>2381</v>
      </c>
      <c r="D962" s="3" t="s">
        <v>2382</v>
      </c>
      <c r="E962" s="4"/>
      <c r="F962" s="5"/>
      <c r="G962" s="6" t="str">
        <f>280*1.00000000</f>
        <v>0</v>
      </c>
      <c r="H962" s="18" t="s">
        <v>13</v>
      </c>
    </row>
    <row r="963" spans="1:8">
      <c r="A963" s="11">
        <v>3197</v>
      </c>
      <c r="B963" s="3" t="s">
        <v>2383</v>
      </c>
      <c r="C963" s="3" t="s">
        <v>2384</v>
      </c>
      <c r="D963" s="3" t="s">
        <v>2385</v>
      </c>
      <c r="E963" s="4"/>
      <c r="F963" s="5"/>
      <c r="G963" s="6" t="str">
        <f>13.5*1.00000000</f>
        <v>0</v>
      </c>
      <c r="H963" s="18" t="s">
        <v>13</v>
      </c>
    </row>
    <row r="964" spans="1:8">
      <c r="A964" s="11">
        <v>3198</v>
      </c>
      <c r="B964" s="3" t="s">
        <v>2386</v>
      </c>
      <c r="C964" s="3" t="s">
        <v>2387</v>
      </c>
      <c r="D964" s="3" t="s">
        <v>2388</v>
      </c>
      <c r="E964" s="4"/>
      <c r="F964" s="5"/>
      <c r="G964" s="6" t="str">
        <f>16.5*1.00000000</f>
        <v>0</v>
      </c>
      <c r="H964" s="18" t="s">
        <v>13</v>
      </c>
    </row>
    <row r="965" spans="1:8">
      <c r="A965" s="11">
        <v>3199</v>
      </c>
      <c r="B965" s="3" t="s">
        <v>2389</v>
      </c>
      <c r="C965" s="3" t="s">
        <v>2390</v>
      </c>
      <c r="D965" s="3" t="s">
        <v>2391</v>
      </c>
      <c r="E965" s="4"/>
      <c r="F965" s="5"/>
      <c r="G965" s="6" t="str">
        <f>32.02*1.00000000</f>
        <v>0</v>
      </c>
      <c r="H965" s="18" t="s">
        <v>13</v>
      </c>
    </row>
    <row r="966" spans="1:8">
      <c r="A966" s="11">
        <v>7</v>
      </c>
      <c r="B966" s="3" t="s">
        <v>2392</v>
      </c>
      <c r="C966" s="3" t="s">
        <v>2393</v>
      </c>
      <c r="D966" s="3" t="s">
        <v>2394</v>
      </c>
      <c r="E966" s="4"/>
      <c r="F966" s="5"/>
      <c r="G966" s="6" t="str">
        <f>35*1.00000000</f>
        <v>0</v>
      </c>
      <c r="H966" s="18" t="s">
        <v>13</v>
      </c>
    </row>
    <row r="967" spans="1:8">
      <c r="A967" s="11">
        <v>3200</v>
      </c>
      <c r="B967" s="3" t="s">
        <v>2395</v>
      </c>
      <c r="C967" s="3" t="s">
        <v>2396</v>
      </c>
      <c r="D967" s="3" t="s">
        <v>2397</v>
      </c>
      <c r="E967" s="4"/>
      <c r="F967" s="5"/>
      <c r="G967" s="6" t="str">
        <f>53.56*1.00000000</f>
        <v>0</v>
      </c>
      <c r="H967" s="18" t="s">
        <v>13</v>
      </c>
    </row>
    <row r="968" spans="1:8">
      <c r="A968" s="11">
        <v>3201</v>
      </c>
      <c r="B968" s="3" t="s">
        <v>2398</v>
      </c>
      <c r="C968" s="3" t="s">
        <v>2399</v>
      </c>
      <c r="D968" s="3" t="s">
        <v>2400</v>
      </c>
      <c r="E968" s="4"/>
      <c r="F968" s="5"/>
      <c r="G968" s="6" t="str">
        <f>52*1.00000000</f>
        <v>0</v>
      </c>
      <c r="H968" s="18" t="s">
        <v>13</v>
      </c>
    </row>
    <row r="969" spans="1:8">
      <c r="A969" s="11">
        <v>3202</v>
      </c>
      <c r="B969" s="3" t="s">
        <v>2401</v>
      </c>
      <c r="C969" s="3" t="s">
        <v>2402</v>
      </c>
      <c r="D969" s="3" t="s">
        <v>2403</v>
      </c>
      <c r="E969" s="4"/>
      <c r="F969" s="5"/>
      <c r="G969" s="6" t="str">
        <f>120*1.00000000</f>
        <v>0</v>
      </c>
      <c r="H969" s="18" t="s">
        <v>13</v>
      </c>
    </row>
    <row r="970" spans="1:8">
      <c r="A970" s="11">
        <v>3203</v>
      </c>
      <c r="B970" s="3" t="s">
        <v>2404</v>
      </c>
      <c r="C970" s="3" t="s">
        <v>2405</v>
      </c>
      <c r="D970" s="3" t="s">
        <v>2406</v>
      </c>
      <c r="E970" s="4"/>
      <c r="F970" s="5"/>
      <c r="G970" s="6" t="str">
        <f>210*1.00000000</f>
        <v>0</v>
      </c>
      <c r="H970" s="18" t="s">
        <v>13</v>
      </c>
    </row>
    <row r="971" spans="1:8">
      <c r="A971" s="11">
        <v>2500</v>
      </c>
      <c r="B971" s="3" t="s">
        <v>78</v>
      </c>
      <c r="C971" s="3" t="s">
        <v>79</v>
      </c>
      <c r="D971" s="3" t="s">
        <v>80</v>
      </c>
      <c r="E971" s="4"/>
      <c r="F971" s="5"/>
      <c r="G971" s="6"/>
      <c r="H971" s="18" t="s">
        <v>13</v>
      </c>
    </row>
    <row r="972" spans="1:8">
      <c r="A972" s="11">
        <v>1188</v>
      </c>
      <c r="B972" s="3" t="s">
        <v>2407</v>
      </c>
      <c r="C972" s="3" t="s">
        <v>2408</v>
      </c>
      <c r="D972" s="3" t="s">
        <v>2409</v>
      </c>
      <c r="E972" s="4"/>
      <c r="F972" s="5"/>
      <c r="G972" s="6"/>
      <c r="H972" s="18" t="s">
        <v>13</v>
      </c>
    </row>
    <row r="973" spans="1:8">
      <c r="A973" s="11">
        <v>3205</v>
      </c>
      <c r="B973" s="3" t="s">
        <v>2410</v>
      </c>
      <c r="C973" s="3" t="s">
        <v>2411</v>
      </c>
      <c r="D973" s="3" t="s">
        <v>2412</v>
      </c>
      <c r="E973" s="4"/>
      <c r="F973" s="5"/>
      <c r="G973" s="6" t="str">
        <f>400*1.00000000</f>
        <v>0</v>
      </c>
      <c r="H973" s="18" t="s">
        <v>13</v>
      </c>
    </row>
    <row r="974" spans="1:8">
      <c r="A974" s="11">
        <v>933</v>
      </c>
      <c r="B974" s="3" t="s">
        <v>2413</v>
      </c>
      <c r="C974" s="3" t="s">
        <v>2414</v>
      </c>
      <c r="D974" s="3" t="s">
        <v>2415</v>
      </c>
      <c r="E974" s="4"/>
      <c r="F974" s="5"/>
      <c r="G974" s="6"/>
      <c r="H974" s="18" t="s">
        <v>13</v>
      </c>
    </row>
    <row r="975" spans="1:8">
      <c r="A975" s="11">
        <v>3001</v>
      </c>
      <c r="B975" s="3" t="s">
        <v>2416</v>
      </c>
      <c r="C975" s="3" t="s">
        <v>2417</v>
      </c>
      <c r="D975" s="3" t="s">
        <v>2418</v>
      </c>
      <c r="E975" s="4"/>
      <c r="F975" s="5"/>
      <c r="G975" s="6" t="str">
        <f>211.4*1.00000000</f>
        <v>0</v>
      </c>
      <c r="H975" s="18" t="s">
        <v>13</v>
      </c>
    </row>
    <row r="976" spans="1:8">
      <c r="A976" s="11">
        <v>3002</v>
      </c>
      <c r="B976" s="3" t="s">
        <v>2419</v>
      </c>
      <c r="C976" s="3" t="s">
        <v>2420</v>
      </c>
      <c r="D976" s="3" t="s">
        <v>2418</v>
      </c>
      <c r="E976" s="4"/>
      <c r="F976" s="5"/>
      <c r="G976" s="6" t="str">
        <f>211.4*1.00000000</f>
        <v>0</v>
      </c>
      <c r="H976" s="18" t="s">
        <v>13</v>
      </c>
    </row>
    <row r="977" spans="1:8">
      <c r="A977" s="12" t="s">
        <v>2421</v>
      </c>
      <c r="B977" s="3"/>
      <c r="C977" s="3"/>
      <c r="D977" s="3"/>
      <c r="E977" s="4"/>
      <c r="F977" s="5"/>
      <c r="G977" s="4"/>
      <c r="H977" s="18"/>
    </row>
    <row r="978" spans="1:8">
      <c r="A978" s="11">
        <v>1009</v>
      </c>
      <c r="B978" s="3" t="s">
        <v>2422</v>
      </c>
      <c r="C978" s="3" t="s">
        <v>2423</v>
      </c>
      <c r="D978" s="3" t="s">
        <v>2424</v>
      </c>
      <c r="E978" s="4"/>
      <c r="F978" s="5"/>
      <c r="G978" s="6"/>
      <c r="H978" s="18" t="s">
        <v>13</v>
      </c>
    </row>
    <row r="979" spans="1:8">
      <c r="A979" s="11">
        <v>1013</v>
      </c>
      <c r="B979" s="3" t="s">
        <v>2425</v>
      </c>
      <c r="C979" s="3" t="s">
        <v>2426</v>
      </c>
      <c r="D979" s="3" t="s">
        <v>2424</v>
      </c>
      <c r="E979" s="4"/>
      <c r="F979" s="5"/>
      <c r="G979" s="6"/>
      <c r="H979" s="18" t="s">
        <v>13</v>
      </c>
    </row>
    <row r="980" spans="1:8">
      <c r="A980" s="11">
        <v>1010</v>
      </c>
      <c r="B980" s="3" t="s">
        <v>2427</v>
      </c>
      <c r="C980" s="3" t="s">
        <v>2428</v>
      </c>
      <c r="D980" s="3" t="s">
        <v>2424</v>
      </c>
      <c r="E980" s="4"/>
      <c r="F980" s="5"/>
      <c r="G980" s="6"/>
      <c r="H980" s="18" t="s">
        <v>13</v>
      </c>
    </row>
    <row r="981" spans="1:8">
      <c r="A981" s="11">
        <v>1011</v>
      </c>
      <c r="B981" s="3" t="s">
        <v>2429</v>
      </c>
      <c r="C981" s="3" t="s">
        <v>2430</v>
      </c>
      <c r="D981" s="3" t="s">
        <v>2431</v>
      </c>
      <c r="E981" s="4"/>
      <c r="F981" s="5"/>
      <c r="G981" s="6"/>
      <c r="H981" s="18" t="s">
        <v>13</v>
      </c>
    </row>
    <row r="982" spans="1:8">
      <c r="A982" s="11">
        <v>1012</v>
      </c>
      <c r="B982" s="3" t="s">
        <v>2432</v>
      </c>
      <c r="C982" s="3" t="s">
        <v>2433</v>
      </c>
      <c r="D982" s="3" t="s">
        <v>2431</v>
      </c>
      <c r="E982" s="4"/>
      <c r="F982" s="5"/>
      <c r="G982" s="6"/>
      <c r="H982" s="18" t="s">
        <v>13</v>
      </c>
    </row>
    <row r="983" spans="1:8">
      <c r="A983" s="12" t="s">
        <v>2434</v>
      </c>
      <c r="B983" s="3"/>
      <c r="C983" s="3"/>
      <c r="D983" s="3"/>
      <c r="E983" s="4"/>
      <c r="F983" s="5"/>
      <c r="G983" s="4"/>
      <c r="H983" s="18"/>
    </row>
    <row r="984" spans="1:8">
      <c r="A984" s="11">
        <v>3046</v>
      </c>
      <c r="B984" s="3" t="s">
        <v>2435</v>
      </c>
      <c r="C984" s="3" t="s">
        <v>2436</v>
      </c>
      <c r="D984" s="3" t="s">
        <v>2437</v>
      </c>
      <c r="E984" s="4">
        <v>52</v>
      </c>
      <c r="F984" s="5"/>
      <c r="G984" s="6" t="str">
        <f>30*1.00000000</f>
        <v>0</v>
      </c>
      <c r="H984" s="18" t="s">
        <v>13</v>
      </c>
    </row>
    <row r="985" spans="1:8">
      <c r="A985" s="11">
        <v>2411</v>
      </c>
      <c r="B985" s="3" t="s">
        <v>2438</v>
      </c>
      <c r="C985" s="3" t="s">
        <v>2439</v>
      </c>
      <c r="D985" s="3" t="s">
        <v>2437</v>
      </c>
      <c r="E985" s="4"/>
      <c r="F985" s="5"/>
      <c r="G985" s="6" t="str">
        <f>30*1.00000000</f>
        <v>0</v>
      </c>
      <c r="H985" s="18" t="s">
        <v>13</v>
      </c>
    </row>
    <row r="986" spans="1:8">
      <c r="A986" s="11">
        <v>3045</v>
      </c>
      <c r="B986" s="3" t="s">
        <v>2440</v>
      </c>
      <c r="C986" s="3" t="s">
        <v>2441</v>
      </c>
      <c r="D986" s="3" t="s">
        <v>2437</v>
      </c>
      <c r="E986" s="4">
        <v>88</v>
      </c>
      <c r="F986" s="5"/>
      <c r="G986" s="6" t="str">
        <f>30*1.00000000</f>
        <v>0</v>
      </c>
      <c r="H986" s="18" t="s">
        <v>13</v>
      </c>
    </row>
    <row r="987" spans="1:8">
      <c r="A987" s="12" t="s">
        <v>2442</v>
      </c>
      <c r="B987" s="3"/>
      <c r="C987" s="3"/>
      <c r="D987" s="3"/>
      <c r="E987" s="4"/>
      <c r="F987" s="5"/>
      <c r="G987" s="4"/>
      <c r="H987" s="18"/>
    </row>
    <row r="988" spans="1:8">
      <c r="A988" s="11">
        <v>2598</v>
      </c>
      <c r="B988" s="3" t="s">
        <v>2443</v>
      </c>
      <c r="C988" s="3" t="s">
        <v>2444</v>
      </c>
      <c r="D988" s="3" t="s">
        <v>2445</v>
      </c>
      <c r="E988" s="4"/>
      <c r="F988" s="5"/>
      <c r="G988" s="6"/>
      <c r="H988" s="18" t="s">
        <v>13</v>
      </c>
    </row>
    <row r="989" spans="1:8">
      <c r="A989" s="11">
        <v>1246</v>
      </c>
      <c r="B989" s="3" t="s">
        <v>2446</v>
      </c>
      <c r="C989" s="3" t="s">
        <v>2447</v>
      </c>
      <c r="D989" s="3" t="s">
        <v>2448</v>
      </c>
      <c r="E989" s="4"/>
      <c r="F989" s="5"/>
      <c r="G989" s="6"/>
      <c r="H989" s="18" t="s">
        <v>13</v>
      </c>
    </row>
    <row r="990" spans="1:8">
      <c r="A990" s="11">
        <v>1249</v>
      </c>
      <c r="B990" s="3" t="s">
        <v>2449</v>
      </c>
      <c r="C990" s="3" t="s">
        <v>2450</v>
      </c>
      <c r="D990" s="3" t="s">
        <v>2451</v>
      </c>
      <c r="E990" s="4"/>
      <c r="F990" s="5"/>
      <c r="G990" s="6" t="str">
        <f>471.24*1.00000000</f>
        <v>0</v>
      </c>
      <c r="H990" s="18" t="s">
        <v>13</v>
      </c>
    </row>
    <row r="991" spans="1:8">
      <c r="A991" s="11">
        <v>23</v>
      </c>
      <c r="B991" s="3" t="s">
        <v>2452</v>
      </c>
      <c r="C991" s="3" t="s">
        <v>2453</v>
      </c>
      <c r="D991" s="3" t="s">
        <v>2454</v>
      </c>
      <c r="E991" s="4">
        <v>1</v>
      </c>
      <c r="F991" s="5">
        <v>2</v>
      </c>
      <c r="G991" s="6" t="str">
        <f>471.24*1.00000000</f>
        <v>0</v>
      </c>
      <c r="H991" s="18" t="s">
        <v>13</v>
      </c>
    </row>
    <row r="992" spans="1:8">
      <c r="A992" s="11">
        <v>2789</v>
      </c>
      <c r="B992" s="3" t="s">
        <v>2455</v>
      </c>
      <c r="C992" s="3" t="s">
        <v>2456</v>
      </c>
      <c r="D992" s="3" t="s">
        <v>2457</v>
      </c>
      <c r="E992" s="4"/>
      <c r="F992" s="5"/>
      <c r="G992" s="6" t="str">
        <f>587.4*1.00000000</f>
        <v>0</v>
      </c>
      <c r="H992" s="18" t="s">
        <v>13</v>
      </c>
    </row>
    <row r="993" spans="1:8">
      <c r="A993" s="11">
        <v>24</v>
      </c>
      <c r="B993" s="3" t="s">
        <v>2458</v>
      </c>
      <c r="C993" s="3" t="s">
        <v>2459</v>
      </c>
      <c r="D993" s="3" t="s">
        <v>2460</v>
      </c>
      <c r="E993" s="4"/>
      <c r="F993" s="5">
        <v>2</v>
      </c>
      <c r="G993" s="6" t="str">
        <f>587.4*1.00000000</f>
        <v>0</v>
      </c>
      <c r="H993" s="18" t="s">
        <v>13</v>
      </c>
    </row>
    <row r="994" spans="1:8">
      <c r="A994" s="11">
        <v>2612</v>
      </c>
      <c r="B994" s="3" t="s">
        <v>2461</v>
      </c>
      <c r="C994" s="3" t="s">
        <v>2462</v>
      </c>
      <c r="D994" s="3" t="s">
        <v>2463</v>
      </c>
      <c r="E994" s="4"/>
      <c r="F994" s="5"/>
      <c r="G994" s="6" t="str">
        <f>660*1.00000000</f>
        <v>0</v>
      </c>
      <c r="H994" s="18" t="s">
        <v>13</v>
      </c>
    </row>
    <row r="995" spans="1:8">
      <c r="A995" s="11">
        <v>25</v>
      </c>
      <c r="B995" s="3" t="s">
        <v>2464</v>
      </c>
      <c r="C995" s="3" t="s">
        <v>2465</v>
      </c>
      <c r="D995" s="3" t="s">
        <v>2466</v>
      </c>
      <c r="E995" s="4"/>
      <c r="F995" s="5">
        <v>2</v>
      </c>
      <c r="G995" s="6" t="str">
        <f>660*1.00000000</f>
        <v>0</v>
      </c>
      <c r="H995" s="18" t="s">
        <v>13</v>
      </c>
    </row>
    <row r="996" spans="1:8">
      <c r="A996" s="11">
        <v>2691</v>
      </c>
      <c r="B996" s="3" t="s">
        <v>2467</v>
      </c>
      <c r="C996" s="3" t="s">
        <v>2468</v>
      </c>
      <c r="D996" s="3" t="s">
        <v>2466</v>
      </c>
      <c r="E996" s="4"/>
      <c r="F996" s="5"/>
      <c r="G996" s="6" t="str">
        <f>660*1.00000000</f>
        <v>0</v>
      </c>
      <c r="H996" s="18" t="s">
        <v>13</v>
      </c>
    </row>
    <row r="997" spans="1:8">
      <c r="A997" s="11">
        <v>2609</v>
      </c>
      <c r="B997" s="3" t="s">
        <v>2469</v>
      </c>
      <c r="C997" s="3" t="s">
        <v>2470</v>
      </c>
      <c r="D997" s="3" t="s">
        <v>2471</v>
      </c>
      <c r="E997" s="4"/>
      <c r="F997" s="5"/>
      <c r="G997" s="6" t="str">
        <f>785.4*1.00000000</f>
        <v>0</v>
      </c>
      <c r="H997" s="18" t="s">
        <v>13</v>
      </c>
    </row>
    <row r="998" spans="1:8">
      <c r="A998" s="11">
        <v>32</v>
      </c>
      <c r="B998" s="3" t="s">
        <v>2472</v>
      </c>
      <c r="C998" s="3" t="s">
        <v>2473</v>
      </c>
      <c r="D998" s="3" t="s">
        <v>2474</v>
      </c>
      <c r="E998" s="4"/>
      <c r="F998" s="5">
        <v>2</v>
      </c>
      <c r="G998" s="6" t="str">
        <f>785.4*1.00000000</f>
        <v>0</v>
      </c>
      <c r="H998" s="18" t="s">
        <v>13</v>
      </c>
    </row>
    <row r="999" spans="1:8">
      <c r="A999" s="11">
        <v>2613</v>
      </c>
      <c r="B999" s="3" t="s">
        <v>2475</v>
      </c>
      <c r="C999" s="3" t="s">
        <v>2476</v>
      </c>
      <c r="D999" s="3" t="s">
        <v>2477</v>
      </c>
      <c r="E999" s="4"/>
      <c r="F999" s="5"/>
      <c r="G999" s="6" t="str">
        <f>827.64*1.00000000</f>
        <v>0</v>
      </c>
      <c r="H999" s="18" t="s">
        <v>13</v>
      </c>
    </row>
    <row r="1000" spans="1:8">
      <c r="A1000" s="11">
        <v>26</v>
      </c>
      <c r="B1000" s="3" t="s">
        <v>2478</v>
      </c>
      <c r="C1000" s="3" t="s">
        <v>2479</v>
      </c>
      <c r="D1000" s="3" t="s">
        <v>2480</v>
      </c>
      <c r="E1000" s="4"/>
      <c r="F1000" s="5">
        <v>2</v>
      </c>
      <c r="G1000" s="6" t="str">
        <f>827.64*1.00000000</f>
        <v>0</v>
      </c>
      <c r="H1000" s="18" t="s">
        <v>13</v>
      </c>
    </row>
    <row r="1001" spans="1:8">
      <c r="A1001" s="11">
        <v>2610</v>
      </c>
      <c r="B1001" s="3" t="s">
        <v>2481</v>
      </c>
      <c r="C1001" s="3" t="s">
        <v>2482</v>
      </c>
      <c r="D1001" s="3" t="s">
        <v>2483</v>
      </c>
      <c r="E1001" s="4"/>
      <c r="F1001" s="5"/>
      <c r="G1001" s="6" t="str">
        <f>376.86*1.00000000</f>
        <v>0</v>
      </c>
      <c r="H1001" s="18" t="s">
        <v>13</v>
      </c>
    </row>
    <row r="1002" spans="1:8">
      <c r="A1002" s="11">
        <v>21</v>
      </c>
      <c r="B1002" s="3" t="s">
        <v>2484</v>
      </c>
      <c r="C1002" s="3" t="s">
        <v>2485</v>
      </c>
      <c r="D1002" s="3" t="s">
        <v>2448</v>
      </c>
      <c r="E1002" s="4">
        <v>34</v>
      </c>
      <c r="F1002" s="5"/>
      <c r="G1002" s="6" t="str">
        <f>376.86*1.00000000</f>
        <v>0</v>
      </c>
      <c r="H1002" s="18" t="s">
        <v>13</v>
      </c>
    </row>
    <row r="1003" spans="1:8">
      <c r="A1003" s="11">
        <v>2664</v>
      </c>
      <c r="B1003" s="3" t="s">
        <v>2486</v>
      </c>
      <c r="C1003" s="3" t="s">
        <v>2487</v>
      </c>
      <c r="D1003" s="3" t="s">
        <v>2448</v>
      </c>
      <c r="E1003" s="4"/>
      <c r="F1003" s="5"/>
      <c r="G1003" s="6" t="str">
        <f>376.86*1.00000000</f>
        <v>0</v>
      </c>
      <c r="H1003" s="18" t="s">
        <v>13</v>
      </c>
    </row>
    <row r="1004" spans="1:8">
      <c r="A1004" s="11">
        <v>2611</v>
      </c>
      <c r="B1004" s="3" t="s">
        <v>2488</v>
      </c>
      <c r="C1004" s="3" t="s">
        <v>2489</v>
      </c>
      <c r="D1004" s="3" t="s">
        <v>2490</v>
      </c>
      <c r="E1004" s="4"/>
      <c r="F1004" s="5"/>
      <c r="G1004" s="6" t="str">
        <f>450.78*1.00000000</f>
        <v>0</v>
      </c>
      <c r="H1004" s="18" t="s">
        <v>13</v>
      </c>
    </row>
    <row r="1005" spans="1:8">
      <c r="A1005" s="11">
        <v>22</v>
      </c>
      <c r="B1005" s="3" t="s">
        <v>2491</v>
      </c>
      <c r="C1005" s="3" t="s">
        <v>2492</v>
      </c>
      <c r="D1005" s="3" t="s">
        <v>2493</v>
      </c>
      <c r="E1005" s="4"/>
      <c r="F1005" s="5">
        <v>2</v>
      </c>
      <c r="G1005" s="6" t="str">
        <f>450.78*1.00000000</f>
        <v>0</v>
      </c>
      <c r="H1005" s="18" t="s">
        <v>13</v>
      </c>
    </row>
    <row r="1006" spans="1:8">
      <c r="A1006" s="12" t="s">
        <v>2494</v>
      </c>
      <c r="B1006" s="3"/>
      <c r="C1006" s="3"/>
      <c r="D1006" s="3"/>
      <c r="E1006" s="4"/>
      <c r="F1006" s="5"/>
      <c r="G1006" s="4"/>
      <c r="H1006" s="18"/>
    </row>
    <row r="1007" spans="1:8">
      <c r="A1007" s="11">
        <v>1217</v>
      </c>
      <c r="B1007" s="3" t="s">
        <v>2495</v>
      </c>
      <c r="C1007" s="3" t="s">
        <v>2496</v>
      </c>
      <c r="D1007" s="3" t="s">
        <v>2497</v>
      </c>
      <c r="E1007" s="4">
        <v>1044</v>
      </c>
      <c r="F1007" s="5"/>
      <c r="G1007" s="6" t="str">
        <f>25*1.00000000</f>
        <v>0</v>
      </c>
      <c r="H1007" s="18" t="s">
        <v>13</v>
      </c>
    </row>
    <row r="1008" spans="1:8">
      <c r="A1008" s="11">
        <v>1221</v>
      </c>
      <c r="B1008" s="3" t="s">
        <v>2498</v>
      </c>
      <c r="C1008" s="3" t="s">
        <v>2499</v>
      </c>
      <c r="D1008" s="3" t="s">
        <v>2500</v>
      </c>
      <c r="E1008" s="4">
        <v>470</v>
      </c>
      <c r="F1008" s="5"/>
      <c r="G1008" s="6" t="str">
        <f>25*1.00000000</f>
        <v>0</v>
      </c>
      <c r="H1008" s="18" t="s">
        <v>13</v>
      </c>
    </row>
    <row r="1009" spans="1:8">
      <c r="A1009" s="11">
        <v>3123</v>
      </c>
      <c r="B1009" s="3" t="s">
        <v>2501</v>
      </c>
      <c r="C1009" s="3" t="s">
        <v>2502</v>
      </c>
      <c r="D1009" s="3" t="s">
        <v>2503</v>
      </c>
      <c r="E1009" s="4">
        <v>520</v>
      </c>
      <c r="F1009" s="5">
        <v>2</v>
      </c>
      <c r="G1009" s="6"/>
      <c r="H1009" s="18" t="s">
        <v>13</v>
      </c>
    </row>
    <row r="1010" spans="1:8">
      <c r="A1010" s="11">
        <v>1110</v>
      </c>
      <c r="B1010" s="3" t="s">
        <v>2504</v>
      </c>
      <c r="C1010" s="3" t="s">
        <v>2505</v>
      </c>
      <c r="D1010" s="3" t="s">
        <v>2506</v>
      </c>
      <c r="E1010" s="4">
        <v>3</v>
      </c>
      <c r="F1010" s="5"/>
      <c r="G1010" s="6" t="str">
        <f>1948.32*1.00000000</f>
        <v>0</v>
      </c>
      <c r="H1010" s="18" t="s">
        <v>13</v>
      </c>
    </row>
    <row r="1011" spans="1:8">
      <c r="A1011" s="11">
        <v>1111</v>
      </c>
      <c r="B1011" s="3" t="s">
        <v>2507</v>
      </c>
      <c r="C1011" s="3" t="s">
        <v>2508</v>
      </c>
      <c r="D1011" s="3" t="s">
        <v>2509</v>
      </c>
      <c r="E1011" s="4"/>
      <c r="F1011" s="5"/>
      <c r="G1011" s="6"/>
      <c r="H1011" s="18" t="s">
        <v>13</v>
      </c>
    </row>
    <row r="1012" spans="1:8">
      <c r="A1012" s="11">
        <v>2432</v>
      </c>
      <c r="B1012" s="3" t="s">
        <v>2510</v>
      </c>
      <c r="C1012" s="3" t="s">
        <v>2511</v>
      </c>
      <c r="D1012" s="3" t="s">
        <v>2512</v>
      </c>
      <c r="E1012" s="4"/>
      <c r="F1012" s="5"/>
      <c r="G1012" s="6" t="str">
        <f>3010.92*1.00000000</f>
        <v>0</v>
      </c>
      <c r="H1012" s="18" t="s">
        <v>13</v>
      </c>
    </row>
    <row r="1013" spans="1:8">
      <c r="A1013" s="11">
        <v>3106</v>
      </c>
      <c r="B1013" s="3" t="s">
        <v>2513</v>
      </c>
      <c r="C1013" s="3" t="s">
        <v>2514</v>
      </c>
      <c r="D1013" s="3" t="s">
        <v>2515</v>
      </c>
      <c r="E1013" s="4">
        <v>88</v>
      </c>
      <c r="F1013" s="5"/>
      <c r="G1013" s="6" t="str">
        <f>2112*1.00000000</f>
        <v>0</v>
      </c>
      <c r="H1013" s="18" t="s">
        <v>13</v>
      </c>
    </row>
    <row r="1014" spans="1:8">
      <c r="A1014" s="11">
        <v>1369</v>
      </c>
      <c r="B1014" s="3" t="s">
        <v>2516</v>
      </c>
      <c r="C1014" s="3" t="s">
        <v>2517</v>
      </c>
      <c r="D1014" s="3" t="s">
        <v>2518</v>
      </c>
      <c r="E1014" s="4">
        <v>285</v>
      </c>
      <c r="F1014" s="5"/>
      <c r="G1014" s="6" t="str">
        <f>1924.65*1.00000000</f>
        <v>0</v>
      </c>
      <c r="H1014" s="18" t="s">
        <v>13</v>
      </c>
    </row>
    <row r="1015" spans="1:8">
      <c r="A1015" s="11">
        <v>1162</v>
      </c>
      <c r="B1015" s="3" t="s">
        <v>2519</v>
      </c>
      <c r="C1015" s="3" t="s">
        <v>2520</v>
      </c>
      <c r="D1015" s="3" t="s">
        <v>2515</v>
      </c>
      <c r="E1015" s="4">
        <v>298</v>
      </c>
      <c r="F1015" s="5"/>
      <c r="G1015" s="6" t="str">
        <f>2080*1.00000000</f>
        <v>0</v>
      </c>
      <c r="H1015" s="18" t="s">
        <v>13</v>
      </c>
    </row>
    <row r="1016" spans="1:8">
      <c r="A1016" s="11">
        <v>16</v>
      </c>
      <c r="B1016" s="3" t="s">
        <v>2521</v>
      </c>
      <c r="C1016" s="3" t="s">
        <v>2522</v>
      </c>
      <c r="D1016" s="3" t="s">
        <v>2523</v>
      </c>
      <c r="E1016" s="4">
        <v>239</v>
      </c>
      <c r="F1016" s="5"/>
      <c r="G1016" s="6" t="str">
        <f>2965.3*1.00000000</f>
        <v>0</v>
      </c>
      <c r="H1016" s="18" t="s">
        <v>13</v>
      </c>
    </row>
    <row r="1017" spans="1:8">
      <c r="A1017" s="11">
        <v>2593</v>
      </c>
      <c r="B1017" s="3" t="s">
        <v>2524</v>
      </c>
      <c r="C1017" s="3" t="s">
        <v>2525</v>
      </c>
      <c r="D1017" s="3" t="s">
        <v>2526</v>
      </c>
      <c r="E1017" s="4">
        <v>162</v>
      </c>
      <c r="F1017" s="5"/>
      <c r="G1017" s="6" t="str">
        <f>1954.26*1.00000000</f>
        <v>0</v>
      </c>
      <c r="H1017" s="18" t="s">
        <v>13</v>
      </c>
    </row>
    <row r="1018" spans="1:8">
      <c r="A1018" s="12" t="s">
        <v>2527</v>
      </c>
      <c r="B1018" s="3"/>
      <c r="C1018" s="3"/>
      <c r="D1018" s="3"/>
      <c r="E1018" s="4"/>
      <c r="F1018" s="5"/>
      <c r="G1018" s="4"/>
      <c r="H1018" s="18"/>
    </row>
    <row r="1019" spans="1:8">
      <c r="A1019" s="11">
        <v>3005</v>
      </c>
      <c r="B1019" s="3" t="s">
        <v>2528</v>
      </c>
      <c r="C1019" s="3" t="s">
        <v>2529</v>
      </c>
      <c r="D1019" s="3" t="s">
        <v>2530</v>
      </c>
      <c r="E1019" s="4">
        <v>288</v>
      </c>
      <c r="F1019" s="5"/>
      <c r="G1019" s="6" t="str">
        <f>214*1.00000000</f>
        <v>0</v>
      </c>
      <c r="H1019" s="18" t="s">
        <v>13</v>
      </c>
    </row>
    <row r="1020" spans="1:8">
      <c r="A1020" s="11">
        <v>1205</v>
      </c>
      <c r="B1020" s="3" t="s">
        <v>2531</v>
      </c>
      <c r="C1020" s="3" t="s">
        <v>2532</v>
      </c>
      <c r="D1020" s="3" t="s">
        <v>2533</v>
      </c>
      <c r="E1020" s="4">
        <v>494</v>
      </c>
      <c r="F1020" s="5"/>
      <c r="G1020" s="6" t="str">
        <f>196.68*1.00000000</f>
        <v>0</v>
      </c>
      <c r="H1020" s="18" t="s">
        <v>13</v>
      </c>
    </row>
    <row r="1021" spans="1:8">
      <c r="A1021" s="11">
        <v>2480</v>
      </c>
      <c r="B1021" s="3" t="s">
        <v>2534</v>
      </c>
      <c r="C1021" s="3" t="s">
        <v>2535</v>
      </c>
      <c r="D1021" s="3" t="s">
        <v>2533</v>
      </c>
      <c r="E1021" s="4"/>
      <c r="F1021" s="5"/>
      <c r="G1021" s="6" t="str">
        <f>219.12*1.00000000</f>
        <v>0</v>
      </c>
      <c r="H1021" s="18" t="s">
        <v>13</v>
      </c>
    </row>
    <row r="1022" spans="1:8">
      <c r="A1022" s="11">
        <v>33</v>
      </c>
      <c r="B1022" s="3" t="s">
        <v>2536</v>
      </c>
      <c r="C1022" s="3" t="s">
        <v>2537</v>
      </c>
      <c r="D1022" s="3" t="s">
        <v>2538</v>
      </c>
      <c r="E1022" s="4"/>
      <c r="F1022" s="5"/>
      <c r="G1022" s="6" t="str">
        <f>227.04*1.00000000</f>
        <v>0</v>
      </c>
      <c r="H1022" s="18" t="s">
        <v>13</v>
      </c>
    </row>
    <row r="1023" spans="1:8">
      <c r="A1023" s="11">
        <v>2583</v>
      </c>
      <c r="B1023" s="3" t="s">
        <v>2539</v>
      </c>
      <c r="C1023" s="3" t="s">
        <v>2540</v>
      </c>
      <c r="D1023" s="3" t="s">
        <v>2538</v>
      </c>
      <c r="E1023" s="4"/>
      <c r="F1023" s="5"/>
      <c r="G1023" s="6" t="str">
        <f>281.16*1.00000000</f>
        <v>0</v>
      </c>
      <c r="H1023" s="18" t="s">
        <v>13</v>
      </c>
    </row>
    <row r="1024" spans="1:8">
      <c r="A1024" s="11">
        <v>34</v>
      </c>
      <c r="B1024" s="3" t="s">
        <v>2541</v>
      </c>
      <c r="C1024" s="3" t="s">
        <v>2542</v>
      </c>
      <c r="D1024" s="3" t="s">
        <v>2543</v>
      </c>
      <c r="E1024" s="4"/>
      <c r="F1024" s="5"/>
      <c r="G1024" s="6" t="str">
        <f>288.42*1.00000000</f>
        <v>0</v>
      </c>
      <c r="H1024" s="18" t="s">
        <v>13</v>
      </c>
    </row>
    <row r="1025" spans="1:8">
      <c r="A1025" s="11">
        <v>2555</v>
      </c>
      <c r="B1025" s="3" t="s">
        <v>2544</v>
      </c>
      <c r="C1025" s="3" t="s">
        <v>2545</v>
      </c>
      <c r="D1025" s="3" t="s">
        <v>2543</v>
      </c>
      <c r="E1025" s="4">
        <v>15</v>
      </c>
      <c r="F1025" s="5"/>
      <c r="G1025" s="6" t="str">
        <f>293.04*1.00000000</f>
        <v>0</v>
      </c>
      <c r="H1025" s="18" t="s">
        <v>13</v>
      </c>
    </row>
    <row r="1026" spans="1:8">
      <c r="A1026" s="11">
        <v>2479</v>
      </c>
      <c r="B1026" s="3" t="s">
        <v>2546</v>
      </c>
      <c r="C1026" s="3" t="s">
        <v>2547</v>
      </c>
      <c r="D1026" s="3" t="s">
        <v>2548</v>
      </c>
      <c r="E1026" s="4"/>
      <c r="F1026" s="5"/>
      <c r="G1026" s="6" t="str">
        <f>246.84*1.00000000</f>
        <v>0</v>
      </c>
      <c r="H1026" s="18" t="s">
        <v>13</v>
      </c>
    </row>
    <row r="1027" spans="1:8">
      <c r="A1027" s="11">
        <v>2554</v>
      </c>
      <c r="B1027" s="3" t="s">
        <v>2549</v>
      </c>
      <c r="C1027" s="3" t="s">
        <v>2550</v>
      </c>
      <c r="D1027" s="3" t="s">
        <v>2548</v>
      </c>
      <c r="E1027" s="4"/>
      <c r="F1027" s="5"/>
      <c r="G1027" s="6" t="str">
        <f>306.9*1.00000000</f>
        <v>0</v>
      </c>
      <c r="H1027" s="18" t="s">
        <v>13</v>
      </c>
    </row>
    <row r="1028" spans="1:8">
      <c r="A1028" s="11">
        <v>35</v>
      </c>
      <c r="B1028" s="3" t="s">
        <v>2551</v>
      </c>
      <c r="C1028" s="3" t="s">
        <v>2552</v>
      </c>
      <c r="D1028" s="3" t="s">
        <v>2553</v>
      </c>
      <c r="E1028" s="4">
        <v>74</v>
      </c>
      <c r="F1028" s="5"/>
      <c r="G1028" s="6" t="str">
        <f>299.64*1.00000000</f>
        <v>0</v>
      </c>
      <c r="H1028" s="18" t="s">
        <v>13</v>
      </c>
    </row>
    <row r="1029" spans="1:8">
      <c r="A1029" s="11">
        <v>2553</v>
      </c>
      <c r="B1029" s="3" t="s">
        <v>2554</v>
      </c>
      <c r="C1029" s="3" t="s">
        <v>2555</v>
      </c>
      <c r="D1029" s="3" t="s">
        <v>2553</v>
      </c>
      <c r="E1029" s="4"/>
      <c r="F1029" s="5"/>
      <c r="G1029" s="6" t="str">
        <f>380.82*1.00000000</f>
        <v>0</v>
      </c>
      <c r="H1029" s="18" t="s">
        <v>13</v>
      </c>
    </row>
    <row r="1030" spans="1:8">
      <c r="A1030" s="11">
        <v>1065</v>
      </c>
      <c r="B1030" s="3" t="s">
        <v>2556</v>
      </c>
      <c r="C1030" s="3" t="s">
        <v>2557</v>
      </c>
      <c r="D1030" s="3" t="s">
        <v>2558</v>
      </c>
      <c r="E1030" s="4">
        <v>50</v>
      </c>
      <c r="F1030" s="5"/>
      <c r="G1030" s="6" t="str">
        <f>46.2*1.00000000</f>
        <v>0</v>
      </c>
      <c r="H1030" s="18" t="s">
        <v>13</v>
      </c>
    </row>
    <row r="1031" spans="1:8">
      <c r="A1031" s="11">
        <v>2413</v>
      </c>
      <c r="B1031" s="3" t="s">
        <v>2559</v>
      </c>
      <c r="C1031" s="3" t="s">
        <v>2560</v>
      </c>
      <c r="D1031" s="3" t="s">
        <v>2558</v>
      </c>
      <c r="E1031" s="4"/>
      <c r="F1031" s="5"/>
      <c r="G1031" s="6" t="str">
        <f>133.32*1.00000000</f>
        <v>0</v>
      </c>
      <c r="H1031" s="18" t="s">
        <v>13</v>
      </c>
    </row>
    <row r="1032" spans="1:8">
      <c r="A1032" s="12" t="s">
        <v>2561</v>
      </c>
      <c r="B1032" s="3"/>
      <c r="C1032" s="3"/>
      <c r="D1032" s="3"/>
      <c r="E1032" s="4"/>
      <c r="F1032" s="5"/>
      <c r="G1032" s="4"/>
      <c r="H1032" s="18"/>
    </row>
    <row r="1033" spans="1:8">
      <c r="A1033" s="11">
        <v>2601</v>
      </c>
      <c r="B1033" s="3" t="s">
        <v>2562</v>
      </c>
      <c r="C1033" s="3" t="s">
        <v>2563</v>
      </c>
      <c r="D1033" s="3" t="s">
        <v>2564</v>
      </c>
      <c r="E1033" s="4"/>
      <c r="F1033" s="5">
        <v>2</v>
      </c>
      <c r="G1033" s="6" t="str">
        <f>7370.88*1.00000000</f>
        <v>0</v>
      </c>
      <c r="H1033" s="18" t="s">
        <v>13</v>
      </c>
    </row>
    <row r="1034" spans="1:8">
      <c r="A1034" s="11">
        <v>2599</v>
      </c>
      <c r="B1034" s="3" t="s">
        <v>2565</v>
      </c>
      <c r="C1034" s="3" t="s">
        <v>2566</v>
      </c>
      <c r="D1034" s="3" t="s">
        <v>2567</v>
      </c>
      <c r="E1034" s="4"/>
      <c r="F1034" s="5">
        <v>2</v>
      </c>
      <c r="G1034" s="6" t="str">
        <f>4071.54*1.00000000</f>
        <v>0</v>
      </c>
      <c r="H1034" s="18" t="s">
        <v>13</v>
      </c>
    </row>
    <row r="1035" spans="1:8">
      <c r="A1035" s="11">
        <v>2600</v>
      </c>
      <c r="B1035" s="3" t="s">
        <v>2568</v>
      </c>
      <c r="C1035" s="3" t="s">
        <v>2569</v>
      </c>
      <c r="D1035" s="3" t="s">
        <v>2570</v>
      </c>
      <c r="E1035" s="4"/>
      <c r="F1035" s="5">
        <v>2</v>
      </c>
      <c r="G1035" s="6" t="str">
        <f>4418.7*1.00000000</f>
        <v>0</v>
      </c>
      <c r="H1035" s="18" t="s">
        <v>13</v>
      </c>
    </row>
    <row r="1036" spans="1:8">
      <c r="A1036" s="12" t="s">
        <v>2571</v>
      </c>
      <c r="B1036" s="3"/>
      <c r="C1036" s="3"/>
      <c r="D1036" s="3"/>
      <c r="E1036" s="4"/>
      <c r="F1036" s="5"/>
      <c r="G1036" s="4"/>
      <c r="H1036" s="18"/>
    </row>
    <row r="1037" spans="1:8">
      <c r="A1037" s="11">
        <v>2481</v>
      </c>
      <c r="B1037" s="3" t="s">
        <v>2572</v>
      </c>
      <c r="C1037" s="3" t="s">
        <v>2573</v>
      </c>
      <c r="D1037" s="3" t="s">
        <v>2574</v>
      </c>
      <c r="E1037" s="4">
        <v>106</v>
      </c>
      <c r="F1037" s="5"/>
      <c r="G1037" s="6" t="str">
        <f>164.34*1.00000000</f>
        <v>0</v>
      </c>
      <c r="H1037" s="18" t="s">
        <v>13</v>
      </c>
    </row>
    <row r="1038" spans="1:8">
      <c r="A1038" s="11">
        <v>2995</v>
      </c>
      <c r="B1038" s="3" t="s">
        <v>2575</v>
      </c>
      <c r="C1038" s="3" t="s">
        <v>2576</v>
      </c>
      <c r="D1038" s="3" t="s">
        <v>2577</v>
      </c>
      <c r="E1038" s="4"/>
      <c r="F1038" s="5"/>
      <c r="G1038" s="6" t="str">
        <f>1920.6*1.00000000</f>
        <v>0</v>
      </c>
      <c r="H1038" s="18" t="s">
        <v>13</v>
      </c>
    </row>
    <row r="1039" spans="1:8">
      <c r="A1039" s="11">
        <v>1048</v>
      </c>
      <c r="B1039" s="3" t="s">
        <v>2578</v>
      </c>
      <c r="C1039" s="3" t="s">
        <v>2579</v>
      </c>
      <c r="D1039" s="3" t="s">
        <v>2580</v>
      </c>
      <c r="E1039" s="4"/>
      <c r="F1039" s="5"/>
      <c r="G1039" s="6" t="str">
        <f>2146.32*1.00000000</f>
        <v>0</v>
      </c>
      <c r="H1039" s="18" t="s">
        <v>13</v>
      </c>
    </row>
    <row r="1040" spans="1:8">
      <c r="A1040" s="11">
        <v>3000</v>
      </c>
      <c r="B1040" s="3" t="s">
        <v>2581</v>
      </c>
      <c r="C1040" s="3" t="s">
        <v>2582</v>
      </c>
      <c r="D1040" s="3" t="s">
        <v>2583</v>
      </c>
      <c r="E1040" s="4"/>
      <c r="F1040" s="5"/>
      <c r="G1040" s="6" t="str">
        <f>1766.16*1.00000000</f>
        <v>0</v>
      </c>
      <c r="H1040" s="18" t="s">
        <v>13</v>
      </c>
    </row>
    <row r="1041" spans="1:8">
      <c r="A1041" s="11">
        <v>2999</v>
      </c>
      <c r="B1041" s="3" t="s">
        <v>2584</v>
      </c>
      <c r="C1041" s="3" t="s">
        <v>2585</v>
      </c>
      <c r="D1041" s="3" t="s">
        <v>2586</v>
      </c>
      <c r="E1041" s="4"/>
      <c r="F1041" s="5"/>
      <c r="G1041" s="6" t="str">
        <f>1795.2*1.00000000</f>
        <v>0</v>
      </c>
      <c r="H1041" s="18" t="s">
        <v>13</v>
      </c>
    </row>
    <row r="1042" spans="1:8">
      <c r="A1042" s="12" t="s">
        <v>2587</v>
      </c>
      <c r="B1042" s="3"/>
      <c r="C1042" s="3"/>
      <c r="D1042" s="3"/>
      <c r="E1042" s="4"/>
      <c r="F1042" s="5"/>
      <c r="G1042" s="4"/>
      <c r="H1042" s="18"/>
    </row>
    <row r="1043" spans="1:8">
      <c r="A1043" s="11">
        <v>3008</v>
      </c>
      <c r="B1043" s="3" t="s">
        <v>2588</v>
      </c>
      <c r="C1043" s="3" t="s">
        <v>2589</v>
      </c>
      <c r="D1043" s="3" t="s">
        <v>2590</v>
      </c>
      <c r="E1043" s="4">
        <v>99</v>
      </c>
      <c r="F1043" s="5"/>
      <c r="G1043" s="6" t="str">
        <f>40.39*1.00000000</f>
        <v>0</v>
      </c>
      <c r="H1043" s="18" t="s">
        <v>13</v>
      </c>
    </row>
    <row r="1044" spans="1:8">
      <c r="A1044" s="11">
        <v>1036</v>
      </c>
      <c r="B1044" s="3" t="s">
        <v>2591</v>
      </c>
      <c r="C1044" s="3" t="s">
        <v>2592</v>
      </c>
      <c r="D1044" s="3" t="s">
        <v>2593</v>
      </c>
      <c r="E1044" s="4"/>
      <c r="F1044" s="5"/>
      <c r="G1044" s="6" t="str">
        <f>49.5*1.00000000</f>
        <v>0</v>
      </c>
      <c r="H1044" s="18" t="s">
        <v>13</v>
      </c>
    </row>
    <row r="1045" spans="1:8">
      <c r="A1045" s="11">
        <v>1038</v>
      </c>
      <c r="B1045" s="3" t="s">
        <v>2594</v>
      </c>
      <c r="C1045" s="3" t="s">
        <v>2595</v>
      </c>
      <c r="D1045" s="3" t="s">
        <v>2596</v>
      </c>
      <c r="E1045" s="4"/>
      <c r="F1045" s="5"/>
      <c r="G1045" s="6" t="str">
        <f>49.5*1.00000000</f>
        <v>0</v>
      </c>
      <c r="H1045" s="18" t="s">
        <v>13</v>
      </c>
    </row>
    <row r="1046" spans="1:8">
      <c r="A1046" s="11">
        <v>1037</v>
      </c>
      <c r="B1046" s="3" t="s">
        <v>2597</v>
      </c>
      <c r="C1046" s="3" t="s">
        <v>2598</v>
      </c>
      <c r="D1046" s="3" t="s">
        <v>2599</v>
      </c>
      <c r="E1046" s="4">
        <v>2561</v>
      </c>
      <c r="F1046" s="5"/>
      <c r="G1046" s="6" t="str">
        <f>49.5*1.00000000</f>
        <v>0</v>
      </c>
      <c r="H1046" s="18" t="s">
        <v>13</v>
      </c>
    </row>
    <row r="1047" spans="1:8">
      <c r="A1047" s="11">
        <v>2581</v>
      </c>
      <c r="B1047" s="3" t="s">
        <v>2600</v>
      </c>
      <c r="C1047" s="3" t="s">
        <v>2601</v>
      </c>
      <c r="D1047" s="3" t="s">
        <v>2602</v>
      </c>
      <c r="E1047" s="4">
        <v>1755</v>
      </c>
      <c r="F1047" s="5"/>
      <c r="G1047" s="6" t="str">
        <f>62.7*1.00000000</f>
        <v>0</v>
      </c>
      <c r="H1047" s="18" t="s">
        <v>13</v>
      </c>
    </row>
    <row r="1048" spans="1:8">
      <c r="A1048" s="11">
        <v>2680</v>
      </c>
      <c r="B1048" s="3" t="s">
        <v>2603</v>
      </c>
      <c r="C1048" s="3" t="s">
        <v>2604</v>
      </c>
      <c r="D1048" s="3" t="s">
        <v>2602</v>
      </c>
      <c r="E1048" s="4">
        <v>886</v>
      </c>
      <c r="F1048" s="5"/>
      <c r="G1048" s="6" t="str">
        <f>62.7*1.00000000</f>
        <v>0</v>
      </c>
      <c r="H1048" s="18" t="s">
        <v>13</v>
      </c>
    </row>
    <row r="1049" spans="1:8">
      <c r="A1049" s="11">
        <v>2696</v>
      </c>
      <c r="B1049" s="3" t="s">
        <v>2605</v>
      </c>
      <c r="C1049" s="3" t="s">
        <v>2606</v>
      </c>
      <c r="D1049" s="3" t="s">
        <v>2607</v>
      </c>
      <c r="E1049" s="4">
        <v>1182</v>
      </c>
      <c r="F1049" s="5"/>
      <c r="G1049" s="6" t="str">
        <f>100.32*1.00000000</f>
        <v>0</v>
      </c>
      <c r="H1049" s="18" t="s">
        <v>13</v>
      </c>
    </row>
    <row r="1050" spans="1:8">
      <c r="A1050" s="11">
        <v>2681</v>
      </c>
      <c r="B1050" s="3" t="s">
        <v>2608</v>
      </c>
      <c r="C1050" s="3" t="s">
        <v>2609</v>
      </c>
      <c r="D1050" s="3" t="s">
        <v>2610</v>
      </c>
      <c r="E1050" s="4">
        <v>275</v>
      </c>
      <c r="F1050" s="5"/>
      <c r="G1050" s="6" t="str">
        <f>100.32*1.00000000</f>
        <v>0</v>
      </c>
      <c r="H1050" s="18" t="s">
        <v>13</v>
      </c>
    </row>
    <row r="1051" spans="1:8">
      <c r="A1051" s="11">
        <v>2642</v>
      </c>
      <c r="B1051" s="3" t="s">
        <v>2611</v>
      </c>
      <c r="C1051" s="3" t="s">
        <v>2612</v>
      </c>
      <c r="D1051" s="3" t="s">
        <v>2613</v>
      </c>
      <c r="E1051" s="4"/>
      <c r="F1051" s="5"/>
      <c r="G1051" s="6" t="str">
        <f>115.5*1.00000000</f>
        <v>0</v>
      </c>
      <c r="H1051" s="18" t="s">
        <v>13</v>
      </c>
    </row>
    <row r="1052" spans="1:8">
      <c r="A1052" s="11">
        <v>2621</v>
      </c>
      <c r="B1052" s="3" t="s">
        <v>2614</v>
      </c>
      <c r="C1052" s="3" t="s">
        <v>2615</v>
      </c>
      <c r="D1052" s="3" t="s">
        <v>2616</v>
      </c>
      <c r="E1052" s="4">
        <v>784</v>
      </c>
      <c r="F1052" s="5"/>
      <c r="G1052" s="6" t="str">
        <f>115.5*1.00000000</f>
        <v>0</v>
      </c>
      <c r="H1052" s="18" t="s">
        <v>13</v>
      </c>
    </row>
    <row r="1053" spans="1:8">
      <c r="A1053" s="12" t="s">
        <v>2617</v>
      </c>
      <c r="B1053" s="3"/>
      <c r="C1053" s="3"/>
      <c r="D1053" s="3"/>
      <c r="E1053" s="4"/>
      <c r="F1053" s="5"/>
      <c r="G1053" s="4"/>
      <c r="H1053" s="18"/>
    </row>
    <row r="1054" spans="1:8">
      <c r="A1054" s="11">
        <v>1217</v>
      </c>
      <c r="B1054" s="3" t="s">
        <v>2495</v>
      </c>
      <c r="C1054" s="3" t="s">
        <v>2496</v>
      </c>
      <c r="D1054" s="3" t="s">
        <v>2497</v>
      </c>
      <c r="E1054" s="4">
        <v>1044</v>
      </c>
      <c r="F1054" s="5"/>
      <c r="G1054" s="6" t="str">
        <f>25*1.00000000</f>
        <v>0</v>
      </c>
      <c r="H1054" s="18" t="s">
        <v>13</v>
      </c>
    </row>
    <row r="1055" spans="1:8">
      <c r="A1055" s="11">
        <v>1221</v>
      </c>
      <c r="B1055" s="3" t="s">
        <v>2498</v>
      </c>
      <c r="C1055" s="3" t="s">
        <v>2499</v>
      </c>
      <c r="D1055" s="3" t="s">
        <v>2500</v>
      </c>
      <c r="E1055" s="4">
        <v>470</v>
      </c>
      <c r="F1055" s="5"/>
      <c r="G1055" s="6" t="str">
        <f>25*1.00000000</f>
        <v>0</v>
      </c>
      <c r="H1055" s="18" t="s">
        <v>13</v>
      </c>
    </row>
    <row r="1056" spans="1:8">
      <c r="A1056" s="11">
        <v>3123</v>
      </c>
      <c r="B1056" s="3" t="s">
        <v>2501</v>
      </c>
      <c r="C1056" s="3" t="s">
        <v>2502</v>
      </c>
      <c r="D1056" s="3" t="s">
        <v>2503</v>
      </c>
      <c r="E1056" s="4">
        <v>520</v>
      </c>
      <c r="F1056" s="5">
        <v>2</v>
      </c>
      <c r="G1056" s="6"/>
      <c r="H1056" s="18" t="s">
        <v>13</v>
      </c>
    </row>
    <row r="1057" spans="1:8">
      <c r="A1057" s="11">
        <v>1110</v>
      </c>
      <c r="B1057" s="3" t="s">
        <v>2504</v>
      </c>
      <c r="C1057" s="3" t="s">
        <v>2505</v>
      </c>
      <c r="D1057" s="3" t="s">
        <v>2506</v>
      </c>
      <c r="E1057" s="4">
        <v>3</v>
      </c>
      <c r="F1057" s="5"/>
      <c r="G1057" s="6" t="str">
        <f>1948.32*1.00000000</f>
        <v>0</v>
      </c>
      <c r="H1057" s="18" t="s">
        <v>13</v>
      </c>
    </row>
    <row r="1058" spans="1:8">
      <c r="A1058" s="11">
        <v>1111</v>
      </c>
      <c r="B1058" s="3" t="s">
        <v>2507</v>
      </c>
      <c r="C1058" s="3" t="s">
        <v>2508</v>
      </c>
      <c r="D1058" s="3" t="s">
        <v>2509</v>
      </c>
      <c r="E1058" s="4"/>
      <c r="F1058" s="5"/>
      <c r="G1058" s="6"/>
      <c r="H1058" s="18" t="s">
        <v>13</v>
      </c>
    </row>
    <row r="1059" spans="1:8">
      <c r="A1059" s="11">
        <v>2598</v>
      </c>
      <c r="B1059" s="3" t="s">
        <v>2443</v>
      </c>
      <c r="C1059" s="3" t="s">
        <v>2444</v>
      </c>
      <c r="D1059" s="3" t="s">
        <v>2445</v>
      </c>
      <c r="E1059" s="4"/>
      <c r="F1059" s="5"/>
      <c r="G1059" s="6"/>
      <c r="H1059" s="18" t="s">
        <v>13</v>
      </c>
    </row>
    <row r="1060" spans="1:8">
      <c r="A1060" s="11">
        <v>1246</v>
      </c>
      <c r="B1060" s="3" t="s">
        <v>2446</v>
      </c>
      <c r="C1060" s="3" t="s">
        <v>2447</v>
      </c>
      <c r="D1060" s="3" t="s">
        <v>2448</v>
      </c>
      <c r="E1060" s="4"/>
      <c r="F1060" s="5"/>
      <c r="G1060" s="6"/>
      <c r="H1060" s="18" t="s">
        <v>13</v>
      </c>
    </row>
    <row r="1061" spans="1:8">
      <c r="A1061" s="11">
        <v>1249</v>
      </c>
      <c r="B1061" s="3" t="s">
        <v>2449</v>
      </c>
      <c r="C1061" s="3" t="s">
        <v>2450</v>
      </c>
      <c r="D1061" s="3" t="s">
        <v>2451</v>
      </c>
      <c r="E1061" s="4"/>
      <c r="F1061" s="5"/>
      <c r="G1061" s="6" t="str">
        <f>471.24*1.00000000</f>
        <v>0</v>
      </c>
      <c r="H1061" s="18" t="s">
        <v>13</v>
      </c>
    </row>
    <row r="1062" spans="1:8">
      <c r="A1062" s="11">
        <v>23</v>
      </c>
      <c r="B1062" s="3" t="s">
        <v>2452</v>
      </c>
      <c r="C1062" s="3" t="s">
        <v>2453</v>
      </c>
      <c r="D1062" s="3" t="s">
        <v>2454</v>
      </c>
      <c r="E1062" s="4">
        <v>1</v>
      </c>
      <c r="F1062" s="5">
        <v>2</v>
      </c>
      <c r="G1062" s="6" t="str">
        <f>471.24*1.00000000</f>
        <v>0</v>
      </c>
      <c r="H1062" s="18" t="s">
        <v>13</v>
      </c>
    </row>
    <row r="1063" spans="1:8">
      <c r="A1063" s="11">
        <v>2789</v>
      </c>
      <c r="B1063" s="3" t="s">
        <v>2455</v>
      </c>
      <c r="C1063" s="3" t="s">
        <v>2456</v>
      </c>
      <c r="D1063" s="3" t="s">
        <v>2457</v>
      </c>
      <c r="E1063" s="4"/>
      <c r="F1063" s="5"/>
      <c r="G1063" s="6" t="str">
        <f>587.4*1.00000000</f>
        <v>0</v>
      </c>
      <c r="H1063" s="18" t="s">
        <v>13</v>
      </c>
    </row>
    <row r="1064" spans="1:8">
      <c r="A1064" s="11">
        <v>24</v>
      </c>
      <c r="B1064" s="3" t="s">
        <v>2458</v>
      </c>
      <c r="C1064" s="3" t="s">
        <v>2459</v>
      </c>
      <c r="D1064" s="3" t="s">
        <v>2460</v>
      </c>
      <c r="E1064" s="4"/>
      <c r="F1064" s="5">
        <v>2</v>
      </c>
      <c r="G1064" s="6" t="str">
        <f>587.4*1.00000000</f>
        <v>0</v>
      </c>
      <c r="H1064" s="18" t="s">
        <v>13</v>
      </c>
    </row>
    <row r="1065" spans="1:8">
      <c r="A1065" s="11">
        <v>2612</v>
      </c>
      <c r="B1065" s="3" t="s">
        <v>2461</v>
      </c>
      <c r="C1065" s="3" t="s">
        <v>2462</v>
      </c>
      <c r="D1065" s="3" t="s">
        <v>2463</v>
      </c>
      <c r="E1065" s="4"/>
      <c r="F1065" s="5"/>
      <c r="G1065" s="6" t="str">
        <f>660*1.00000000</f>
        <v>0</v>
      </c>
      <c r="H1065" s="18" t="s">
        <v>13</v>
      </c>
    </row>
    <row r="1066" spans="1:8">
      <c r="A1066" s="11">
        <v>25</v>
      </c>
      <c r="B1066" s="3" t="s">
        <v>2464</v>
      </c>
      <c r="C1066" s="3" t="s">
        <v>2465</v>
      </c>
      <c r="D1066" s="3" t="s">
        <v>2466</v>
      </c>
      <c r="E1066" s="4"/>
      <c r="F1066" s="5">
        <v>2</v>
      </c>
      <c r="G1066" s="6" t="str">
        <f>660*1.00000000</f>
        <v>0</v>
      </c>
      <c r="H1066" s="18" t="s">
        <v>13</v>
      </c>
    </row>
    <row r="1067" spans="1:8">
      <c r="A1067" s="11">
        <v>2691</v>
      </c>
      <c r="B1067" s="3" t="s">
        <v>2467</v>
      </c>
      <c r="C1067" s="3" t="s">
        <v>2468</v>
      </c>
      <c r="D1067" s="3" t="s">
        <v>2466</v>
      </c>
      <c r="E1067" s="4"/>
      <c r="F1067" s="5"/>
      <c r="G1067" s="6" t="str">
        <f>660*1.00000000</f>
        <v>0</v>
      </c>
      <c r="H1067" s="18" t="s">
        <v>13</v>
      </c>
    </row>
    <row r="1068" spans="1:8">
      <c r="A1068" s="11">
        <v>2609</v>
      </c>
      <c r="B1068" s="3" t="s">
        <v>2469</v>
      </c>
      <c r="C1068" s="3" t="s">
        <v>2470</v>
      </c>
      <c r="D1068" s="3" t="s">
        <v>2471</v>
      </c>
      <c r="E1068" s="4"/>
      <c r="F1068" s="5"/>
      <c r="G1068" s="6" t="str">
        <f>785.4*1.00000000</f>
        <v>0</v>
      </c>
      <c r="H1068" s="18" t="s">
        <v>13</v>
      </c>
    </row>
    <row r="1069" spans="1:8">
      <c r="A1069" s="11">
        <v>32</v>
      </c>
      <c r="B1069" s="3" t="s">
        <v>2472</v>
      </c>
      <c r="C1069" s="3" t="s">
        <v>2473</v>
      </c>
      <c r="D1069" s="3" t="s">
        <v>2474</v>
      </c>
      <c r="E1069" s="4"/>
      <c r="F1069" s="5">
        <v>2</v>
      </c>
      <c r="G1069" s="6" t="str">
        <f>785.4*1.00000000</f>
        <v>0</v>
      </c>
      <c r="H1069" s="18" t="s">
        <v>13</v>
      </c>
    </row>
    <row r="1070" spans="1:8">
      <c r="A1070" s="11">
        <v>2613</v>
      </c>
      <c r="B1070" s="3" t="s">
        <v>2475</v>
      </c>
      <c r="C1070" s="3" t="s">
        <v>2476</v>
      </c>
      <c r="D1070" s="3" t="s">
        <v>2477</v>
      </c>
      <c r="E1070" s="4"/>
      <c r="F1070" s="5"/>
      <c r="G1070" s="6" t="str">
        <f>827.64*1.00000000</f>
        <v>0</v>
      </c>
      <c r="H1070" s="18" t="s">
        <v>13</v>
      </c>
    </row>
    <row r="1071" spans="1:8">
      <c r="A1071" s="11">
        <v>26</v>
      </c>
      <c r="B1071" s="3" t="s">
        <v>2478</v>
      </c>
      <c r="C1071" s="3" t="s">
        <v>2479</v>
      </c>
      <c r="D1071" s="3" t="s">
        <v>2480</v>
      </c>
      <c r="E1071" s="4"/>
      <c r="F1071" s="5">
        <v>2</v>
      </c>
      <c r="G1071" s="6" t="str">
        <f>827.64*1.00000000</f>
        <v>0</v>
      </c>
      <c r="H1071" s="18" t="s">
        <v>13</v>
      </c>
    </row>
    <row r="1072" spans="1:8">
      <c r="A1072" s="11">
        <v>2610</v>
      </c>
      <c r="B1072" s="3" t="s">
        <v>2481</v>
      </c>
      <c r="C1072" s="3" t="s">
        <v>2482</v>
      </c>
      <c r="D1072" s="3" t="s">
        <v>2483</v>
      </c>
      <c r="E1072" s="4"/>
      <c r="F1072" s="5"/>
      <c r="G1072" s="6" t="str">
        <f>376.86*1.00000000</f>
        <v>0</v>
      </c>
      <c r="H1072" s="18" t="s">
        <v>13</v>
      </c>
    </row>
    <row r="1073" spans="1:8">
      <c r="A1073" s="11">
        <v>21</v>
      </c>
      <c r="B1073" s="3" t="s">
        <v>2484</v>
      </c>
      <c r="C1073" s="3" t="s">
        <v>2485</v>
      </c>
      <c r="D1073" s="3" t="s">
        <v>2448</v>
      </c>
      <c r="E1073" s="4">
        <v>34</v>
      </c>
      <c r="F1073" s="5"/>
      <c r="G1073" s="6" t="str">
        <f>376.86*1.00000000</f>
        <v>0</v>
      </c>
      <c r="H1073" s="18" t="s">
        <v>13</v>
      </c>
    </row>
    <row r="1074" spans="1:8">
      <c r="A1074" s="11">
        <v>2664</v>
      </c>
      <c r="B1074" s="3" t="s">
        <v>2486</v>
      </c>
      <c r="C1074" s="3" t="s">
        <v>2487</v>
      </c>
      <c r="D1074" s="3" t="s">
        <v>2448</v>
      </c>
      <c r="E1074" s="4"/>
      <c r="F1074" s="5"/>
      <c r="G1074" s="6" t="str">
        <f>376.86*1.00000000</f>
        <v>0</v>
      </c>
      <c r="H1074" s="18" t="s">
        <v>13</v>
      </c>
    </row>
    <row r="1075" spans="1:8">
      <c r="A1075" s="11">
        <v>2611</v>
      </c>
      <c r="B1075" s="3" t="s">
        <v>2488</v>
      </c>
      <c r="C1075" s="3" t="s">
        <v>2489</v>
      </c>
      <c r="D1075" s="3" t="s">
        <v>2490</v>
      </c>
      <c r="E1075" s="4"/>
      <c r="F1075" s="5"/>
      <c r="G1075" s="6" t="str">
        <f>450.78*1.00000000</f>
        <v>0</v>
      </c>
      <c r="H1075" s="18" t="s">
        <v>13</v>
      </c>
    </row>
    <row r="1076" spans="1:8">
      <c r="A1076" s="11">
        <v>22</v>
      </c>
      <c r="B1076" s="3" t="s">
        <v>2491</v>
      </c>
      <c r="C1076" s="3" t="s">
        <v>2492</v>
      </c>
      <c r="D1076" s="3" t="s">
        <v>2493</v>
      </c>
      <c r="E1076" s="4"/>
      <c r="F1076" s="5">
        <v>2</v>
      </c>
      <c r="G1076" s="6" t="str">
        <f>450.78*1.00000000</f>
        <v>0</v>
      </c>
      <c r="H1076" s="18" t="s">
        <v>13</v>
      </c>
    </row>
    <row r="1077" spans="1:8">
      <c r="A1077" s="11">
        <v>2432</v>
      </c>
      <c r="B1077" s="3" t="s">
        <v>2510</v>
      </c>
      <c r="C1077" s="3" t="s">
        <v>2511</v>
      </c>
      <c r="D1077" s="3" t="s">
        <v>2512</v>
      </c>
      <c r="E1077" s="4"/>
      <c r="F1077" s="5"/>
      <c r="G1077" s="6" t="str">
        <f>3010.92*1.00000000</f>
        <v>0</v>
      </c>
      <c r="H1077" s="18" t="s">
        <v>13</v>
      </c>
    </row>
    <row r="1078" spans="1:8">
      <c r="A1078" s="11">
        <v>3106</v>
      </c>
      <c r="B1078" s="3" t="s">
        <v>2513</v>
      </c>
      <c r="C1078" s="3" t="s">
        <v>2514</v>
      </c>
      <c r="D1078" s="3" t="s">
        <v>2515</v>
      </c>
      <c r="E1078" s="4">
        <v>88</v>
      </c>
      <c r="F1078" s="5"/>
      <c r="G1078" s="6" t="str">
        <f>2112*1.00000000</f>
        <v>0</v>
      </c>
      <c r="H1078" s="18" t="s">
        <v>13</v>
      </c>
    </row>
    <row r="1079" spans="1:8">
      <c r="A1079" s="11">
        <v>1369</v>
      </c>
      <c r="B1079" s="3" t="s">
        <v>2516</v>
      </c>
      <c r="C1079" s="3" t="s">
        <v>2517</v>
      </c>
      <c r="D1079" s="3" t="s">
        <v>2518</v>
      </c>
      <c r="E1079" s="4">
        <v>285</v>
      </c>
      <c r="F1079" s="5"/>
      <c r="G1079" s="6" t="str">
        <f>1924.65*1.00000000</f>
        <v>0</v>
      </c>
      <c r="H1079" s="18" t="s">
        <v>13</v>
      </c>
    </row>
    <row r="1080" spans="1:8">
      <c r="A1080" s="11">
        <v>1162</v>
      </c>
      <c r="B1080" s="3" t="s">
        <v>2519</v>
      </c>
      <c r="C1080" s="3" t="s">
        <v>2520</v>
      </c>
      <c r="D1080" s="3" t="s">
        <v>2515</v>
      </c>
      <c r="E1080" s="4">
        <v>298</v>
      </c>
      <c r="F1080" s="5"/>
      <c r="G1080" s="6" t="str">
        <f>2080*1.00000000</f>
        <v>0</v>
      </c>
      <c r="H1080" s="18" t="s">
        <v>13</v>
      </c>
    </row>
    <row r="1081" spans="1:8">
      <c r="A1081" s="11">
        <v>16</v>
      </c>
      <c r="B1081" s="3" t="s">
        <v>2521</v>
      </c>
      <c r="C1081" s="3" t="s">
        <v>2522</v>
      </c>
      <c r="D1081" s="3" t="s">
        <v>2523</v>
      </c>
      <c r="E1081" s="4">
        <v>239</v>
      </c>
      <c r="F1081" s="5"/>
      <c r="G1081" s="6" t="str">
        <f>2965.3*1.00000000</f>
        <v>0</v>
      </c>
      <c r="H1081" s="18" t="s">
        <v>13</v>
      </c>
    </row>
    <row r="1082" spans="1:8">
      <c r="A1082" s="11">
        <v>2593</v>
      </c>
      <c r="B1082" s="3" t="s">
        <v>2524</v>
      </c>
      <c r="C1082" s="3" t="s">
        <v>2525</v>
      </c>
      <c r="D1082" s="3" t="s">
        <v>2526</v>
      </c>
      <c r="E1082" s="4">
        <v>162</v>
      </c>
      <c r="F1082" s="5"/>
      <c r="G1082" s="6" t="str">
        <f>1954.26*1.00000000</f>
        <v>0</v>
      </c>
      <c r="H1082" s="18" t="s">
        <v>13</v>
      </c>
    </row>
    <row r="1083" spans="1:8">
      <c r="A1083" s="12" t="s">
        <v>2618</v>
      </c>
      <c r="B1083" s="3"/>
      <c r="C1083" s="3"/>
      <c r="D1083" s="3"/>
      <c r="E1083" s="4"/>
      <c r="F1083" s="5"/>
      <c r="G1083" s="4"/>
      <c r="H1083" s="18"/>
    </row>
    <row r="1084" spans="1:8">
      <c r="A1084" s="11">
        <v>2597</v>
      </c>
      <c r="B1084" s="3" t="s">
        <v>2619</v>
      </c>
      <c r="C1084" s="3" t="s">
        <v>2620</v>
      </c>
      <c r="D1084" s="3" t="s">
        <v>2621</v>
      </c>
      <c r="E1084" s="4"/>
      <c r="F1084" s="5"/>
      <c r="G1084" s="6"/>
      <c r="H1084" s="18" t="s">
        <v>13</v>
      </c>
    </row>
    <row r="1085" spans="1:8">
      <c r="A1085" s="11">
        <v>1055</v>
      </c>
      <c r="B1085" s="3" t="s">
        <v>2622</v>
      </c>
      <c r="C1085" s="3" t="s">
        <v>2623</v>
      </c>
      <c r="D1085" s="3" t="s">
        <v>2624</v>
      </c>
      <c r="E1085" s="4"/>
      <c r="F1085" s="5"/>
      <c r="G1085" s="6"/>
      <c r="H1085" s="18" t="s">
        <v>13</v>
      </c>
    </row>
    <row r="1086" spans="1:8">
      <c r="A1086" s="11">
        <v>1047</v>
      </c>
      <c r="B1086" s="3" t="s">
        <v>2625</v>
      </c>
      <c r="C1086" s="3" t="s">
        <v>2626</v>
      </c>
      <c r="D1086" s="3" t="s">
        <v>2627</v>
      </c>
      <c r="E1086" s="4"/>
      <c r="F1086" s="5"/>
      <c r="G1086" s="6"/>
      <c r="H1086" s="18" t="s">
        <v>13</v>
      </c>
    </row>
    <row r="1087" spans="1:8">
      <c r="A1087" s="11">
        <v>1052</v>
      </c>
      <c r="B1087" s="3" t="s">
        <v>2628</v>
      </c>
      <c r="C1087" s="3" t="s">
        <v>2629</v>
      </c>
      <c r="D1087" s="3" t="s">
        <v>2630</v>
      </c>
      <c r="E1087" s="4"/>
      <c r="F1087" s="5"/>
      <c r="G1087" s="6"/>
      <c r="H1087" s="18" t="s">
        <v>13</v>
      </c>
    </row>
    <row r="1088" spans="1:8">
      <c r="A1088" s="11">
        <v>2562</v>
      </c>
      <c r="B1088" s="3" t="s">
        <v>2631</v>
      </c>
      <c r="C1088" s="3" t="s">
        <v>2632</v>
      </c>
      <c r="D1088" s="3" t="s">
        <v>2633</v>
      </c>
      <c r="E1088" s="4"/>
      <c r="F1088" s="5"/>
      <c r="G1088" s="6"/>
      <c r="H1088" s="18" t="s">
        <v>13</v>
      </c>
    </row>
    <row r="1089" spans="1:8">
      <c r="A1089" s="11">
        <v>868</v>
      </c>
      <c r="B1089" s="3" t="s">
        <v>2634</v>
      </c>
      <c r="C1089" s="3" t="s">
        <v>2635</v>
      </c>
      <c r="D1089" s="3" t="s">
        <v>2636</v>
      </c>
      <c r="E1089" s="4"/>
      <c r="F1089" s="5"/>
      <c r="G1089" s="6"/>
      <c r="H1089" s="18" t="s">
        <v>13</v>
      </c>
    </row>
    <row r="1090" spans="1:8">
      <c r="A1090" s="11">
        <v>802</v>
      </c>
      <c r="B1090" s="3" t="s">
        <v>2637</v>
      </c>
      <c r="C1090" s="3" t="s">
        <v>2638</v>
      </c>
      <c r="D1090" s="3" t="s">
        <v>2639</v>
      </c>
      <c r="E1090" s="4">
        <v>105799</v>
      </c>
      <c r="F1090" s="5"/>
      <c r="G1090" s="6" t="str">
        <f>1.98*1.00000000</f>
        <v>0</v>
      </c>
      <c r="H1090" s="18" t="s">
        <v>13</v>
      </c>
    </row>
    <row r="1091" spans="1:8">
      <c r="A1091" s="11">
        <v>801</v>
      </c>
      <c r="B1091" s="3" t="s">
        <v>2640</v>
      </c>
      <c r="C1091" s="3" t="s">
        <v>2641</v>
      </c>
      <c r="D1091" s="3" t="s">
        <v>2642</v>
      </c>
      <c r="E1091" s="4"/>
      <c r="F1091" s="5"/>
      <c r="G1091" s="6"/>
      <c r="H1091" s="18" t="s">
        <v>13</v>
      </c>
    </row>
    <row r="1092" spans="1:8">
      <c r="A1092" s="11">
        <v>2563</v>
      </c>
      <c r="B1092" s="3" t="s">
        <v>2643</v>
      </c>
      <c r="C1092" s="3" t="s">
        <v>2644</v>
      </c>
      <c r="D1092" s="3" t="s">
        <v>2645</v>
      </c>
      <c r="E1092" s="4"/>
      <c r="F1092" s="5"/>
      <c r="G1092" s="6" t="str">
        <f>1.1*1.00000000</f>
        <v>0</v>
      </c>
      <c r="H1092" s="18" t="s">
        <v>13</v>
      </c>
    </row>
    <row r="1093" spans="1:8">
      <c r="A1093" s="11">
        <v>950</v>
      </c>
      <c r="B1093" s="3" t="s">
        <v>2646</v>
      </c>
      <c r="C1093" s="3" t="s">
        <v>2647</v>
      </c>
      <c r="D1093" s="3" t="s">
        <v>2648</v>
      </c>
      <c r="E1093" s="4">
        <v>5000</v>
      </c>
      <c r="F1093" s="5"/>
      <c r="G1093" s="6" t="str">
        <f>1.32*1.00000000</f>
        <v>0</v>
      </c>
      <c r="H1093" s="18" t="s">
        <v>13</v>
      </c>
    </row>
    <row r="1094" spans="1:8">
      <c r="A1094" s="12" t="s">
        <v>2649</v>
      </c>
      <c r="B1094" s="3"/>
      <c r="C1094" s="3"/>
      <c r="D1094" s="3"/>
      <c r="E1094" s="4"/>
      <c r="F1094" s="5"/>
      <c r="G1094" s="4"/>
      <c r="H1094" s="18"/>
    </row>
    <row r="1095" spans="1:8">
      <c r="A1095" s="11">
        <v>3165</v>
      </c>
      <c r="B1095" s="3" t="s">
        <v>2650</v>
      </c>
      <c r="C1095" s="3" t="s">
        <v>2651</v>
      </c>
      <c r="D1095" s="3" t="s">
        <v>2652</v>
      </c>
      <c r="E1095" s="4"/>
      <c r="F1095" s="5"/>
      <c r="G1095" s="6"/>
      <c r="H1095" s="18" t="s">
        <v>13</v>
      </c>
    </row>
    <row r="1096" spans="1:8">
      <c r="A1096" s="11">
        <v>3167</v>
      </c>
      <c r="B1096" s="3" t="s">
        <v>2653</v>
      </c>
      <c r="C1096" s="3" t="s">
        <v>2654</v>
      </c>
      <c r="D1096" s="3" t="s">
        <v>2655</v>
      </c>
      <c r="E1096" s="4"/>
      <c r="F1096" s="5"/>
      <c r="G1096" s="6"/>
      <c r="H1096" s="18" t="s">
        <v>13</v>
      </c>
    </row>
    <row r="1097" spans="1:8">
      <c r="A1097" s="11">
        <v>3168</v>
      </c>
      <c r="B1097" s="3" t="s">
        <v>2656</v>
      </c>
      <c r="C1097" s="3" t="s">
        <v>2657</v>
      </c>
      <c r="D1097" s="3" t="s">
        <v>2658</v>
      </c>
      <c r="E1097" s="4"/>
      <c r="F1097" s="5"/>
      <c r="G1097" s="6"/>
      <c r="H1097" s="18" t="s">
        <v>13</v>
      </c>
    </row>
    <row r="1098" spans="1:8">
      <c r="A1098" s="11">
        <v>3169</v>
      </c>
      <c r="B1098" s="3" t="s">
        <v>2659</v>
      </c>
      <c r="C1098" s="3" t="s">
        <v>2660</v>
      </c>
      <c r="D1098" s="3" t="s">
        <v>2661</v>
      </c>
      <c r="E1098" s="4"/>
      <c r="F1098" s="5"/>
      <c r="G1098" s="6"/>
      <c r="H1098" s="18" t="s">
        <v>13</v>
      </c>
    </row>
    <row r="1099" spans="1:8">
      <c r="A1099" s="11">
        <v>3164</v>
      </c>
      <c r="B1099" s="3" t="s">
        <v>2662</v>
      </c>
      <c r="C1099" s="3" t="s">
        <v>2663</v>
      </c>
      <c r="D1099" s="3" t="s">
        <v>2664</v>
      </c>
      <c r="E1099" s="4"/>
      <c r="F1099" s="5"/>
      <c r="G1099" s="6"/>
      <c r="H1099" s="18" t="s">
        <v>13</v>
      </c>
    </row>
    <row r="1100" spans="1:8">
      <c r="A1100" s="12" t="s">
        <v>2665</v>
      </c>
      <c r="B1100" s="3"/>
      <c r="C1100" s="3"/>
      <c r="D1100" s="3"/>
      <c r="E1100" s="4"/>
      <c r="F1100" s="5"/>
      <c r="G1100" s="4"/>
      <c r="H1100" s="18"/>
    </row>
    <row r="1101" spans="1:8">
      <c r="A1101" s="11">
        <v>1046</v>
      </c>
      <c r="B1101" s="3" t="s">
        <v>2666</v>
      </c>
      <c r="C1101" s="3" t="s">
        <v>2667</v>
      </c>
      <c r="D1101" s="3" t="s">
        <v>2668</v>
      </c>
      <c r="E1101" s="4"/>
      <c r="F1101" s="5"/>
      <c r="G1101" s="6"/>
      <c r="H1101" s="18" t="s">
        <v>13</v>
      </c>
    </row>
    <row r="1102" spans="1:8">
      <c r="A1102" s="11">
        <v>1045</v>
      </c>
      <c r="B1102" s="3" t="s">
        <v>2669</v>
      </c>
      <c r="C1102" s="3" t="s">
        <v>2670</v>
      </c>
      <c r="D1102" s="3" t="s">
        <v>2671</v>
      </c>
      <c r="E1102" s="4"/>
      <c r="F1102" s="5"/>
      <c r="G1102" s="6"/>
      <c r="H1102" s="18" t="s">
        <v>13</v>
      </c>
    </row>
    <row r="1103" spans="1:8">
      <c r="A1103" s="12" t="s">
        <v>2672</v>
      </c>
      <c r="B1103" s="3"/>
      <c r="C1103" s="3"/>
      <c r="D1103" s="3"/>
      <c r="E1103" s="4"/>
      <c r="F1103" s="5"/>
      <c r="G1103" s="4"/>
      <c r="H1103" s="18"/>
    </row>
    <row r="1104" spans="1:8">
      <c r="A1104" s="11">
        <v>1039</v>
      </c>
      <c r="B1104" s="3" t="s">
        <v>2673</v>
      </c>
      <c r="C1104" s="3" t="s">
        <v>2674</v>
      </c>
      <c r="D1104" s="3" t="s">
        <v>2675</v>
      </c>
      <c r="E1104" s="4"/>
      <c r="F1104" s="5"/>
      <c r="G1104" s="6"/>
      <c r="H1104" s="18" t="s">
        <v>13</v>
      </c>
    </row>
    <row r="1105" spans="1:8">
      <c r="A1105" s="11">
        <v>1043</v>
      </c>
      <c r="B1105" s="3" t="s">
        <v>2676</v>
      </c>
      <c r="C1105" s="3" t="s">
        <v>2677</v>
      </c>
      <c r="D1105" s="3" t="s">
        <v>2678</v>
      </c>
      <c r="E1105" s="4"/>
      <c r="F1105" s="5"/>
      <c r="G1105" s="6"/>
      <c r="H1105" s="18" t="s">
        <v>13</v>
      </c>
    </row>
    <row r="1106" spans="1:8">
      <c r="A1106" s="11">
        <v>1040</v>
      </c>
      <c r="B1106" s="3" t="s">
        <v>2679</v>
      </c>
      <c r="C1106" s="3" t="s">
        <v>2680</v>
      </c>
      <c r="D1106" s="3" t="s">
        <v>2681</v>
      </c>
      <c r="E1106" s="4"/>
      <c r="F1106" s="5"/>
      <c r="G1106" s="6"/>
      <c r="H1106" s="18" t="s">
        <v>13</v>
      </c>
    </row>
    <row r="1107" spans="1:8">
      <c r="A1107" s="12" t="s">
        <v>2682</v>
      </c>
      <c r="B1107" s="3"/>
      <c r="C1107" s="3"/>
      <c r="D1107" s="3"/>
      <c r="E1107" s="4"/>
      <c r="F1107" s="5"/>
      <c r="G1107" s="4"/>
      <c r="H1107" s="18"/>
    </row>
    <row r="1108" spans="1:8">
      <c r="A1108" s="11">
        <v>1041</v>
      </c>
      <c r="B1108" s="3" t="s">
        <v>2683</v>
      </c>
      <c r="C1108" s="3" t="s">
        <v>2684</v>
      </c>
      <c r="D1108" s="3" t="s">
        <v>2685</v>
      </c>
      <c r="E1108" s="4"/>
      <c r="F1108" s="5"/>
      <c r="G1108" s="6"/>
      <c r="H1108" s="18" t="s">
        <v>13</v>
      </c>
    </row>
    <row r="1109" spans="1:8">
      <c r="A1109" s="12" t="s">
        <v>2686</v>
      </c>
      <c r="B1109" s="3"/>
      <c r="C1109" s="3"/>
      <c r="D1109" s="3"/>
      <c r="E1109" s="4"/>
      <c r="F1109" s="5"/>
      <c r="G1109" s="4"/>
      <c r="H1109" s="18"/>
    </row>
    <row r="1110" spans="1:8">
      <c r="A1110" s="11">
        <v>3105</v>
      </c>
      <c r="B1110" s="3" t="s">
        <v>2687</v>
      </c>
      <c r="C1110" s="3" t="s">
        <v>2688</v>
      </c>
      <c r="D1110" s="3" t="s">
        <v>2689</v>
      </c>
      <c r="E1110" s="4"/>
      <c r="F1110" s="5"/>
      <c r="G1110" s="6" t="str">
        <f>1.95*1.00000000</f>
        <v>0</v>
      </c>
      <c r="H1110" s="18" t="s">
        <v>13</v>
      </c>
    </row>
    <row r="1111" spans="1:8">
      <c r="A1111" s="11">
        <v>2994</v>
      </c>
      <c r="B1111" s="3" t="s">
        <v>2690</v>
      </c>
      <c r="C1111" s="3" t="s">
        <v>2691</v>
      </c>
      <c r="D1111" s="3" t="s">
        <v>2692</v>
      </c>
      <c r="E1111" s="4"/>
      <c r="F1111" s="5"/>
      <c r="G1111" s="6" t="str">
        <f>0.85*1.00000000</f>
        <v>0</v>
      </c>
      <c r="H1111" s="18" t="s">
        <v>13</v>
      </c>
    </row>
    <row r="1112" spans="1:8">
      <c r="A1112" s="12" t="s">
        <v>2693</v>
      </c>
      <c r="B1112" s="3"/>
      <c r="C1112" s="3"/>
      <c r="D1112" s="3"/>
      <c r="E1112" s="4"/>
      <c r="F1112" s="5"/>
      <c r="G1112" s="4"/>
      <c r="H1112" s="18"/>
    </row>
    <row r="1113" spans="1:8">
      <c r="A1113" s="11">
        <v>1044</v>
      </c>
      <c r="B1113" s="3" t="s">
        <v>2694</v>
      </c>
      <c r="C1113" s="3" t="s">
        <v>2695</v>
      </c>
      <c r="D1113" s="3" t="s">
        <v>2696</v>
      </c>
      <c r="E1113" s="4"/>
      <c r="F1113" s="5"/>
      <c r="G1113" s="6"/>
      <c r="H1113" s="18" t="s">
        <v>13</v>
      </c>
    </row>
    <row r="1114" spans="1:8">
      <c r="A1114" s="12" t="s">
        <v>2697</v>
      </c>
      <c r="B1114" s="3"/>
      <c r="C1114" s="3"/>
      <c r="D1114" s="3"/>
      <c r="E1114" s="4"/>
      <c r="F1114" s="5"/>
      <c r="G1114" s="4"/>
      <c r="H1114" s="18"/>
    </row>
    <row r="1115" spans="1:8">
      <c r="A1115" s="11">
        <v>2822</v>
      </c>
      <c r="B1115" s="3" t="s">
        <v>2698</v>
      </c>
      <c r="C1115" s="3" t="s">
        <v>2699</v>
      </c>
      <c r="D1115" s="3" t="s">
        <v>2700</v>
      </c>
      <c r="E1115" s="4"/>
      <c r="F1115" s="5"/>
      <c r="G1115" s="6" t="str">
        <f>2160.75*1.00000000</f>
        <v>0</v>
      </c>
      <c r="H1115" s="18" t="s">
        <v>13</v>
      </c>
    </row>
    <row r="1116" spans="1:8">
      <c r="A1116" s="11">
        <v>2823</v>
      </c>
      <c r="B1116" s="3" t="s">
        <v>2701</v>
      </c>
      <c r="C1116" s="3" t="s">
        <v>2702</v>
      </c>
      <c r="D1116" s="3" t="s">
        <v>2700</v>
      </c>
      <c r="E1116" s="4"/>
      <c r="F1116" s="5"/>
      <c r="G1116" s="6" t="str">
        <f>2160.75*1.00000000</f>
        <v>0</v>
      </c>
      <c r="H1116" s="18" t="s">
        <v>13</v>
      </c>
    </row>
    <row r="1117" spans="1:8">
      <c r="A1117" s="11">
        <v>2818</v>
      </c>
      <c r="B1117" s="3" t="s">
        <v>2703</v>
      </c>
      <c r="C1117" s="3" t="s">
        <v>2704</v>
      </c>
      <c r="D1117" s="3" t="s">
        <v>2700</v>
      </c>
      <c r="E1117" s="4"/>
      <c r="F1117" s="5"/>
      <c r="G1117" s="6" t="str">
        <f>2160.75*1.00000000</f>
        <v>0</v>
      </c>
      <c r="H1117" s="18" t="s">
        <v>13</v>
      </c>
    </row>
    <row r="1118" spans="1:8">
      <c r="A1118" s="11">
        <v>2819</v>
      </c>
      <c r="B1118" s="3" t="s">
        <v>2705</v>
      </c>
      <c r="C1118" s="3" t="s">
        <v>2706</v>
      </c>
      <c r="D1118" s="3" t="s">
        <v>2700</v>
      </c>
      <c r="E1118" s="4"/>
      <c r="F1118" s="5"/>
      <c r="G1118" s="6" t="str">
        <f>2160.75*1.00000000</f>
        <v>0</v>
      </c>
      <c r="H1118" s="18" t="s">
        <v>13</v>
      </c>
    </row>
    <row r="1119" spans="1:8">
      <c r="A1119" s="11">
        <v>2820</v>
      </c>
      <c r="B1119" s="3" t="s">
        <v>2707</v>
      </c>
      <c r="C1119" s="3" t="s">
        <v>2708</v>
      </c>
      <c r="D1119" s="3" t="s">
        <v>2700</v>
      </c>
      <c r="E1119" s="4"/>
      <c r="F1119" s="5"/>
      <c r="G1119" s="6" t="str">
        <f>2160.75*1.00000000</f>
        <v>0</v>
      </c>
      <c r="H1119" s="18" t="s">
        <v>13</v>
      </c>
    </row>
    <row r="1120" spans="1:8">
      <c r="A1120" s="11">
        <v>2821</v>
      </c>
      <c r="B1120" s="3" t="s">
        <v>2709</v>
      </c>
      <c r="C1120" s="3" t="s">
        <v>2710</v>
      </c>
      <c r="D1120" s="3" t="s">
        <v>2700</v>
      </c>
      <c r="E1120" s="4"/>
      <c r="F1120" s="5"/>
      <c r="G1120" s="6" t="str">
        <f>2160.75*1.00000000</f>
        <v>0</v>
      </c>
      <c r="H1120" s="18" t="s">
        <v>13</v>
      </c>
    </row>
    <row r="1121" spans="1:8">
      <c r="A1121" s="11">
        <v>2947</v>
      </c>
      <c r="B1121" s="3" t="s">
        <v>2711</v>
      </c>
      <c r="C1121" s="3" t="s">
        <v>2712</v>
      </c>
      <c r="D1121" s="3" t="s">
        <v>2700</v>
      </c>
      <c r="E1121" s="4"/>
      <c r="F1121" s="5"/>
      <c r="G1121" s="6" t="str">
        <f>3466.7*1.00000000</f>
        <v>0</v>
      </c>
      <c r="H1121" s="18" t="s">
        <v>13</v>
      </c>
    </row>
    <row r="1122" spans="1:8">
      <c r="A1122" s="11">
        <v>2948</v>
      </c>
      <c r="B1122" s="3" t="s">
        <v>2713</v>
      </c>
      <c r="C1122" s="3" t="s">
        <v>2714</v>
      </c>
      <c r="D1122" s="3" t="s">
        <v>2700</v>
      </c>
      <c r="E1122" s="4"/>
      <c r="F1122" s="5"/>
      <c r="G1122" s="6" t="str">
        <f>5484.84*1.00000000</f>
        <v>0</v>
      </c>
      <c r="H1122" s="18" t="s">
        <v>13</v>
      </c>
    </row>
    <row r="1123" spans="1:8">
      <c r="A1123" s="11">
        <v>2949</v>
      </c>
      <c r="B1123" s="3" t="s">
        <v>2715</v>
      </c>
      <c r="C1123" s="3" t="s">
        <v>2716</v>
      </c>
      <c r="D1123" s="3" t="s">
        <v>2700</v>
      </c>
      <c r="E1123" s="4"/>
      <c r="F1123" s="5"/>
      <c r="G1123" s="6" t="str">
        <f>8097.61*1.00000000</f>
        <v>0</v>
      </c>
      <c r="H1123" s="18" t="s">
        <v>13</v>
      </c>
    </row>
    <row r="1124" spans="1:8">
      <c r="A1124" s="11">
        <v>2817</v>
      </c>
      <c r="B1124" s="3" t="s">
        <v>2717</v>
      </c>
      <c r="C1124" s="3" t="s">
        <v>2718</v>
      </c>
      <c r="D1124" s="3" t="s">
        <v>2700</v>
      </c>
      <c r="E1124" s="4"/>
      <c r="F1124" s="5"/>
      <c r="G1124" s="6" t="str">
        <f>2160.75*1.00000000</f>
        <v>0</v>
      </c>
      <c r="H1124" s="18" t="s">
        <v>13</v>
      </c>
    </row>
    <row r="1125" spans="1:8">
      <c r="A1125" s="12" t="s">
        <v>2719</v>
      </c>
      <c r="B1125" s="3"/>
      <c r="C1125" s="3"/>
      <c r="D1125" s="3"/>
      <c r="E1125" s="4"/>
      <c r="F1125" s="5"/>
      <c r="G1125" s="4"/>
      <c r="H1125" s="18"/>
    </row>
    <row r="1126" spans="1:8">
      <c r="A1126" s="11">
        <v>1042</v>
      </c>
      <c r="B1126" s="3" t="s">
        <v>2720</v>
      </c>
      <c r="C1126" s="3" t="s">
        <v>2721</v>
      </c>
      <c r="D1126" s="3" t="s">
        <v>2722</v>
      </c>
      <c r="E1126" s="4"/>
      <c r="F1126" s="5"/>
      <c r="G1126" s="6"/>
      <c r="H1126" s="18" t="s">
        <v>13</v>
      </c>
    </row>
    <row r="1127" spans="1:8">
      <c r="A1127" s="11">
        <v>2626</v>
      </c>
      <c r="B1127" s="3" t="s">
        <v>2723</v>
      </c>
      <c r="C1127" s="3" t="s">
        <v>2724</v>
      </c>
      <c r="D1127" s="3" t="s">
        <v>2725</v>
      </c>
      <c r="E1127" s="4">
        <v>30</v>
      </c>
      <c r="F1127" s="5"/>
      <c r="G1127" s="6" t="str">
        <f>107.58*1.00000000</f>
        <v>0</v>
      </c>
      <c r="H1127" s="18" t="s">
        <v>13</v>
      </c>
    </row>
    <row r="1128" spans="1:8">
      <c r="A1128" s="11">
        <v>3138</v>
      </c>
      <c r="B1128" s="3" t="s">
        <v>2726</v>
      </c>
      <c r="C1128" s="3" t="s">
        <v>2727</v>
      </c>
      <c r="D1128" s="3" t="s">
        <v>2728</v>
      </c>
      <c r="E1128" s="4"/>
      <c r="F1128" s="5"/>
      <c r="G1128" s="6" t="str">
        <f>73.08*1.00000000</f>
        <v>0</v>
      </c>
      <c r="H1128" s="18" t="s">
        <v>13</v>
      </c>
    </row>
    <row r="1129" spans="1:8">
      <c r="A1129" s="11">
        <v>3139</v>
      </c>
      <c r="B1129" s="3" t="s">
        <v>2729</v>
      </c>
      <c r="C1129" s="3" t="s">
        <v>2730</v>
      </c>
      <c r="D1129" s="3" t="s">
        <v>2728</v>
      </c>
      <c r="E1129" s="4"/>
      <c r="F1129" s="5"/>
      <c r="G1129" s="6" t="str">
        <f>76.98*1.00000000</f>
        <v>0</v>
      </c>
      <c r="H1129" s="18" t="s">
        <v>13</v>
      </c>
    </row>
    <row r="1130" spans="1:8">
      <c r="A1130" s="11">
        <v>3140</v>
      </c>
      <c r="B1130" s="3" t="s">
        <v>2731</v>
      </c>
      <c r="C1130" s="3" t="s">
        <v>2732</v>
      </c>
      <c r="D1130" s="3" t="s">
        <v>2728</v>
      </c>
      <c r="E1130" s="4"/>
      <c r="F1130" s="5"/>
      <c r="G1130" s="6" t="str">
        <f>104.9*1.00000000</f>
        <v>0</v>
      </c>
      <c r="H1130" s="18" t="s">
        <v>13</v>
      </c>
    </row>
    <row r="1131" spans="1:8">
      <c r="A1131" s="11">
        <v>3141</v>
      </c>
      <c r="B1131" s="3" t="s">
        <v>2733</v>
      </c>
      <c r="C1131" s="3" t="s">
        <v>2734</v>
      </c>
      <c r="D1131" s="3" t="s">
        <v>2728</v>
      </c>
      <c r="E1131" s="4"/>
      <c r="F1131" s="5"/>
      <c r="G1131" s="6" t="str">
        <f>73.08*1.00000000</f>
        <v>0</v>
      </c>
      <c r="H1131" s="18" t="s">
        <v>13</v>
      </c>
    </row>
    <row r="1132" spans="1:8">
      <c r="A1132" s="11">
        <v>3142</v>
      </c>
      <c r="B1132" s="3" t="s">
        <v>2735</v>
      </c>
      <c r="C1132" s="3" t="s">
        <v>2736</v>
      </c>
      <c r="D1132" s="3" t="s">
        <v>2728</v>
      </c>
      <c r="E1132" s="4"/>
      <c r="F1132" s="5"/>
      <c r="G1132" s="6" t="str">
        <f>76.98*1.00000000</f>
        <v>0</v>
      </c>
      <c r="H1132" s="18" t="s">
        <v>13</v>
      </c>
    </row>
    <row r="1133" spans="1:8">
      <c r="A1133" s="11">
        <v>3143</v>
      </c>
      <c r="B1133" s="3" t="s">
        <v>2737</v>
      </c>
      <c r="C1133" s="3" t="s">
        <v>2738</v>
      </c>
      <c r="D1133" s="3" t="s">
        <v>2728</v>
      </c>
      <c r="E1133" s="4"/>
      <c r="F1133" s="5"/>
      <c r="G1133" s="6" t="str">
        <f>104.9*1.00000000</f>
        <v>0</v>
      </c>
      <c r="H1133" s="18" t="s">
        <v>13</v>
      </c>
    </row>
    <row r="1134" spans="1:8">
      <c r="A1134" s="11">
        <v>3135</v>
      </c>
      <c r="B1134" s="3" t="s">
        <v>2739</v>
      </c>
      <c r="C1134" s="3" t="s">
        <v>2740</v>
      </c>
      <c r="D1134" s="3" t="s">
        <v>2728</v>
      </c>
      <c r="E1134" s="4"/>
      <c r="F1134" s="5"/>
      <c r="G1134" s="6" t="str">
        <f>73.08*1.00000000</f>
        <v>0</v>
      </c>
      <c r="H1134" s="18" t="s">
        <v>13</v>
      </c>
    </row>
    <row r="1135" spans="1:8">
      <c r="A1135" s="11">
        <v>3137</v>
      </c>
      <c r="B1135" s="3" t="s">
        <v>2741</v>
      </c>
      <c r="C1135" s="3" t="s">
        <v>2742</v>
      </c>
      <c r="D1135" s="3" t="s">
        <v>2728</v>
      </c>
      <c r="E1135" s="4"/>
      <c r="F1135" s="5"/>
      <c r="G1135" s="6" t="str">
        <f>76.98*1.00000000</f>
        <v>0</v>
      </c>
      <c r="H1135" s="18" t="s">
        <v>13</v>
      </c>
    </row>
    <row r="1136" spans="1:8">
      <c r="A1136" s="11">
        <v>3136</v>
      </c>
      <c r="B1136" s="3" t="s">
        <v>2743</v>
      </c>
      <c r="C1136" s="3" t="s">
        <v>2744</v>
      </c>
      <c r="D1136" s="3" t="s">
        <v>2728</v>
      </c>
      <c r="E1136" s="4"/>
      <c r="F1136" s="5"/>
      <c r="G1136" s="6" t="str">
        <f>104.9*1.00000000</f>
        <v>0</v>
      </c>
      <c r="H1136" s="18" t="s">
        <v>13</v>
      </c>
    </row>
    <row r="1137" spans="1:8">
      <c r="A1137" s="12" t="s">
        <v>2745</v>
      </c>
      <c r="B1137" s="3"/>
      <c r="C1137" s="3"/>
      <c r="D1137" s="3"/>
      <c r="E1137" s="4"/>
      <c r="F1137" s="5"/>
      <c r="G1137" s="4"/>
      <c r="H1137" s="18"/>
    </row>
    <row r="1138" spans="1:8">
      <c r="A1138" s="11">
        <v>2702</v>
      </c>
      <c r="B1138" s="3" t="s">
        <v>2746</v>
      </c>
      <c r="C1138" s="3" t="s">
        <v>2747</v>
      </c>
      <c r="D1138" s="3" t="s">
        <v>2748</v>
      </c>
      <c r="E1138" s="4"/>
      <c r="F1138" s="5"/>
      <c r="G1138" s="6" t="str">
        <f>4208.37*1.00000000</f>
        <v>0</v>
      </c>
      <c r="H1138" s="18" t="s">
        <v>13</v>
      </c>
    </row>
    <row r="1139" spans="1:8">
      <c r="A1139" s="11">
        <v>3063</v>
      </c>
      <c r="B1139" s="3" t="s">
        <v>2749</v>
      </c>
      <c r="C1139" s="3" t="s">
        <v>2750</v>
      </c>
      <c r="D1139" s="3" t="s">
        <v>2751</v>
      </c>
      <c r="E1139" s="4"/>
      <c r="F1139" s="5">
        <v>2</v>
      </c>
      <c r="G1139" s="6" t="str">
        <f>5718.62*1.00000000</f>
        <v>0</v>
      </c>
      <c r="H1139" s="18" t="s">
        <v>13</v>
      </c>
    </row>
    <row r="1140" spans="1:8">
      <c r="A1140" s="11">
        <v>3064</v>
      </c>
      <c r="B1140" s="3" t="s">
        <v>2752</v>
      </c>
      <c r="C1140" s="3" t="s">
        <v>2753</v>
      </c>
      <c r="D1140" s="3" t="s">
        <v>2754</v>
      </c>
      <c r="E1140" s="4"/>
      <c r="F1140" s="5">
        <v>2</v>
      </c>
      <c r="G1140" s="6" t="str">
        <f>6408.69*1.00000000</f>
        <v>0</v>
      </c>
      <c r="H1140" s="18" t="s">
        <v>13</v>
      </c>
    </row>
    <row r="1141" spans="1:8">
      <c r="A1141" s="11">
        <v>3065</v>
      </c>
      <c r="B1141" s="3" t="s">
        <v>2755</v>
      </c>
      <c r="C1141" s="3" t="s">
        <v>2756</v>
      </c>
      <c r="D1141" s="3" t="s">
        <v>2757</v>
      </c>
      <c r="E1141" s="4"/>
      <c r="F1141" s="5">
        <v>2</v>
      </c>
      <c r="G1141" s="6" t="str">
        <f>3146.2*1.00000000</f>
        <v>0</v>
      </c>
      <c r="H1141" s="18" t="s">
        <v>13</v>
      </c>
    </row>
    <row r="1142" spans="1:8">
      <c r="A1142" s="11">
        <v>3057</v>
      </c>
      <c r="B1142" s="3" t="s">
        <v>2758</v>
      </c>
      <c r="C1142" s="3" t="s">
        <v>2759</v>
      </c>
      <c r="D1142" s="3" t="s">
        <v>2760</v>
      </c>
      <c r="E1142" s="4"/>
      <c r="F1142" s="5">
        <v>5</v>
      </c>
      <c r="G1142" s="6" t="str">
        <f>2226.87*1.00000000</f>
        <v>0</v>
      </c>
      <c r="H1142" s="18" t="s">
        <v>13</v>
      </c>
    </row>
    <row r="1143" spans="1:8">
      <c r="A1143" s="11">
        <v>3066</v>
      </c>
      <c r="B1143" s="3" t="s">
        <v>2761</v>
      </c>
      <c r="C1143" s="3" t="s">
        <v>2762</v>
      </c>
      <c r="D1143" s="3" t="s">
        <v>2763</v>
      </c>
      <c r="E1143" s="4"/>
      <c r="F1143" s="5">
        <v>2</v>
      </c>
      <c r="G1143" s="6" t="str">
        <f>9949.03*1.00000000</f>
        <v>0</v>
      </c>
      <c r="H1143" s="18" t="s">
        <v>13</v>
      </c>
    </row>
    <row r="1144" spans="1:8">
      <c r="A1144" s="11">
        <v>3067</v>
      </c>
      <c r="B1144" s="3" t="s">
        <v>2764</v>
      </c>
      <c r="C1144" s="3" t="s">
        <v>2765</v>
      </c>
      <c r="D1144" s="3" t="s">
        <v>2766</v>
      </c>
      <c r="E1144" s="4"/>
      <c r="F1144" s="5">
        <v>2</v>
      </c>
      <c r="G1144" s="6" t="str">
        <f>11709.14*1.00000000</f>
        <v>0</v>
      </c>
      <c r="H1144" s="18" t="s">
        <v>13</v>
      </c>
    </row>
    <row r="1145" spans="1:8">
      <c r="A1145" s="11">
        <v>3068</v>
      </c>
      <c r="B1145" s="3" t="s">
        <v>2767</v>
      </c>
      <c r="C1145" s="3" t="s">
        <v>2768</v>
      </c>
      <c r="D1145" s="3" t="s">
        <v>2769</v>
      </c>
      <c r="E1145" s="4"/>
      <c r="F1145" s="5">
        <v>2</v>
      </c>
      <c r="G1145" s="6" t="str">
        <f>13760.09*1.00000000</f>
        <v>0</v>
      </c>
      <c r="H1145" s="18" t="s">
        <v>13</v>
      </c>
    </row>
    <row r="1146" spans="1:8">
      <c r="A1146" s="11">
        <v>3069</v>
      </c>
      <c r="B1146" s="3" t="s">
        <v>2770</v>
      </c>
      <c r="C1146" s="3" t="s">
        <v>2771</v>
      </c>
      <c r="D1146" s="3" t="s">
        <v>2772</v>
      </c>
      <c r="E1146" s="4"/>
      <c r="F1146" s="5">
        <v>2</v>
      </c>
      <c r="G1146" s="6" t="str">
        <f>4551.41*1.00000000</f>
        <v>0</v>
      </c>
      <c r="H1146" s="18" t="s">
        <v>13</v>
      </c>
    </row>
    <row r="1147" spans="1:8">
      <c r="A1147" s="11">
        <v>3070</v>
      </c>
      <c r="B1147" s="3" t="s">
        <v>2773</v>
      </c>
      <c r="C1147" s="3" t="s">
        <v>2774</v>
      </c>
      <c r="D1147" s="3" t="s">
        <v>2775</v>
      </c>
      <c r="E1147" s="4"/>
      <c r="F1147" s="5">
        <v>2</v>
      </c>
      <c r="G1147" s="6" t="str">
        <f>6109.82*1.00000000</f>
        <v>0</v>
      </c>
      <c r="H1147" s="18" t="s">
        <v>13</v>
      </c>
    </row>
    <row r="1148" spans="1:8">
      <c r="A1148" s="11">
        <v>2930</v>
      </c>
      <c r="B1148" s="3" t="s">
        <v>2776</v>
      </c>
      <c r="C1148" s="3" t="s">
        <v>2777</v>
      </c>
      <c r="D1148" s="3" t="s">
        <v>2778</v>
      </c>
      <c r="E1148" s="4"/>
      <c r="F1148" s="5"/>
      <c r="G1148" s="6" t="str">
        <f>10979.22*1.00000000</f>
        <v>0</v>
      </c>
      <c r="H1148" s="18" t="s">
        <v>13</v>
      </c>
    </row>
    <row r="1149" spans="1:8">
      <c r="A1149" s="11">
        <v>2929</v>
      </c>
      <c r="B1149" s="3" t="s">
        <v>2779</v>
      </c>
      <c r="C1149" s="3" t="s">
        <v>2780</v>
      </c>
      <c r="D1149" s="3" t="s">
        <v>2781</v>
      </c>
      <c r="E1149" s="4"/>
      <c r="F1149" s="5"/>
      <c r="G1149" s="6" t="str">
        <f>12870.95*1.00000000</f>
        <v>0</v>
      </c>
      <c r="H1149" s="18" t="s">
        <v>13</v>
      </c>
    </row>
    <row r="1150" spans="1:8">
      <c r="A1150" s="11">
        <v>2726</v>
      </c>
      <c r="B1150" s="3" t="s">
        <v>2782</v>
      </c>
      <c r="C1150" s="3" t="s">
        <v>2783</v>
      </c>
      <c r="D1150" s="3" t="s">
        <v>2778</v>
      </c>
      <c r="E1150" s="4"/>
      <c r="F1150" s="5">
        <v>1</v>
      </c>
      <c r="G1150" s="6" t="str">
        <f>7439.71*1.00000000</f>
        <v>0</v>
      </c>
      <c r="H1150" s="18" t="s">
        <v>13</v>
      </c>
    </row>
    <row r="1151" spans="1:8">
      <c r="A1151" s="11">
        <v>2728</v>
      </c>
      <c r="B1151" s="3" t="s">
        <v>2784</v>
      </c>
      <c r="C1151" s="3" t="s">
        <v>2785</v>
      </c>
      <c r="D1151" s="3" t="s">
        <v>2781</v>
      </c>
      <c r="E1151" s="4"/>
      <c r="F1151" s="5">
        <v>2</v>
      </c>
      <c r="G1151" s="6" t="str">
        <f>8697.62*1.00000000</f>
        <v>0</v>
      </c>
      <c r="H1151" s="18" t="s">
        <v>13</v>
      </c>
    </row>
    <row r="1152" spans="1:8">
      <c r="A1152" s="11">
        <v>2928</v>
      </c>
      <c r="B1152" s="3" t="s">
        <v>2786</v>
      </c>
      <c r="C1152" s="3" t="s">
        <v>2787</v>
      </c>
      <c r="D1152" s="3" t="s">
        <v>2788</v>
      </c>
      <c r="E1152" s="4"/>
      <c r="F1152" s="5"/>
      <c r="G1152" s="6" t="str">
        <f>13611.77*1.00000000</f>
        <v>0</v>
      </c>
      <c r="H1152" s="18" t="s">
        <v>13</v>
      </c>
    </row>
    <row r="1153" spans="1:8">
      <c r="A1153" s="11">
        <v>2927</v>
      </c>
      <c r="B1153" s="3" t="s">
        <v>2789</v>
      </c>
      <c r="C1153" s="3" t="s">
        <v>2790</v>
      </c>
      <c r="D1153" s="3" t="s">
        <v>2791</v>
      </c>
      <c r="E1153" s="4"/>
      <c r="F1153" s="5"/>
      <c r="G1153" s="6" t="str">
        <f>15952.49*1.00000000</f>
        <v>0</v>
      </c>
      <c r="H1153" s="18" t="s">
        <v>13</v>
      </c>
    </row>
    <row r="1154" spans="1:8">
      <c r="A1154" s="11">
        <v>2727</v>
      </c>
      <c r="B1154" s="3" t="s">
        <v>2792</v>
      </c>
      <c r="C1154" s="3" t="s">
        <v>2793</v>
      </c>
      <c r="D1154" s="3" t="s">
        <v>2778</v>
      </c>
      <c r="E1154" s="4"/>
      <c r="F1154" s="5"/>
      <c r="G1154" s="6" t="str">
        <f>9127.15*1.00000000</f>
        <v>0</v>
      </c>
      <c r="H1154" s="18" t="s">
        <v>13</v>
      </c>
    </row>
    <row r="1155" spans="1:8">
      <c r="A1155" s="11">
        <v>2926</v>
      </c>
      <c r="B1155" s="3" t="s">
        <v>2794</v>
      </c>
      <c r="C1155" s="3" t="s">
        <v>2795</v>
      </c>
      <c r="D1155" s="3" t="s">
        <v>2791</v>
      </c>
      <c r="E1155" s="4"/>
      <c r="F1155" s="5"/>
      <c r="G1155" s="6" t="str">
        <f>10686.63*1.00000000</f>
        <v>0</v>
      </c>
      <c r="H1155" s="18" t="s">
        <v>13</v>
      </c>
    </row>
    <row r="1156" spans="1:8">
      <c r="A1156" s="11">
        <v>2917</v>
      </c>
      <c r="B1156" s="3" t="s">
        <v>2796</v>
      </c>
      <c r="C1156" s="3" t="s">
        <v>2797</v>
      </c>
      <c r="D1156" s="3" t="s">
        <v>2798</v>
      </c>
      <c r="E1156" s="4"/>
      <c r="F1156" s="5"/>
      <c r="G1156" s="6" t="str">
        <f>11408.75*1.00000000</f>
        <v>0</v>
      </c>
      <c r="H1156" s="18" t="s">
        <v>13</v>
      </c>
    </row>
    <row r="1157" spans="1:8">
      <c r="A1157" s="11">
        <v>2921</v>
      </c>
      <c r="B1157" s="3" t="s">
        <v>2799</v>
      </c>
      <c r="C1157" s="3" t="s">
        <v>2800</v>
      </c>
      <c r="D1157" s="3" t="s">
        <v>2798</v>
      </c>
      <c r="E1157" s="4"/>
      <c r="F1157" s="5"/>
      <c r="G1157" s="6" t="str">
        <f>13339.39*1.00000000</f>
        <v>0</v>
      </c>
      <c r="H1157" s="18" t="s">
        <v>13</v>
      </c>
    </row>
    <row r="1158" spans="1:8">
      <c r="A1158" s="11">
        <v>2924</v>
      </c>
      <c r="B1158" s="3" t="s">
        <v>2801</v>
      </c>
      <c r="C1158" s="3" t="s">
        <v>2802</v>
      </c>
      <c r="D1158" s="3" t="s">
        <v>2803</v>
      </c>
      <c r="E1158" s="4"/>
      <c r="F1158" s="5"/>
      <c r="G1158" s="6" t="str">
        <f>15454.86*1.00000000</f>
        <v>0</v>
      </c>
      <c r="H1158" s="18" t="s">
        <v>13</v>
      </c>
    </row>
    <row r="1159" spans="1:8">
      <c r="A1159" s="11">
        <v>2918</v>
      </c>
      <c r="B1159" s="3" t="s">
        <v>2804</v>
      </c>
      <c r="C1159" s="3" t="s">
        <v>2805</v>
      </c>
      <c r="D1159" s="3" t="s">
        <v>2806</v>
      </c>
      <c r="E1159" s="4"/>
      <c r="F1159" s="5"/>
      <c r="G1159" s="6" t="str">
        <f>13046.8*1.00000000</f>
        <v>0</v>
      </c>
      <c r="H1159" s="18" t="s">
        <v>13</v>
      </c>
    </row>
    <row r="1160" spans="1:8">
      <c r="A1160" s="11">
        <v>2922</v>
      </c>
      <c r="B1160" s="3" t="s">
        <v>2807</v>
      </c>
      <c r="C1160" s="3" t="s">
        <v>2808</v>
      </c>
      <c r="D1160" s="3" t="s">
        <v>2809</v>
      </c>
      <c r="E1160" s="4"/>
      <c r="F1160" s="5"/>
      <c r="G1160" s="6" t="str">
        <f>15270.03*1.00000000</f>
        <v>0</v>
      </c>
      <c r="H1160" s="18" t="s">
        <v>13</v>
      </c>
    </row>
    <row r="1161" spans="1:8">
      <c r="A1161" s="11">
        <v>2919</v>
      </c>
      <c r="B1161" s="3" t="s">
        <v>2810</v>
      </c>
      <c r="C1161" s="3" t="s">
        <v>2811</v>
      </c>
      <c r="D1161" s="3" t="s">
        <v>2812</v>
      </c>
      <c r="E1161" s="4"/>
      <c r="F1161" s="5"/>
      <c r="G1161" s="6" t="str">
        <f>19569.83*1.00000000</f>
        <v>0</v>
      </c>
      <c r="H1161" s="18" t="s">
        <v>13</v>
      </c>
    </row>
    <row r="1162" spans="1:8">
      <c r="A1162" s="11">
        <v>2923</v>
      </c>
      <c r="B1162" s="3" t="s">
        <v>2813</v>
      </c>
      <c r="C1162" s="3" t="s">
        <v>2814</v>
      </c>
      <c r="D1162" s="3" t="s">
        <v>2815</v>
      </c>
      <c r="E1162" s="4"/>
      <c r="F1162" s="5"/>
      <c r="G1162" s="6" t="str">
        <f>22894.57*1.00000000</f>
        <v>0</v>
      </c>
      <c r="H1162" s="18" t="s">
        <v>13</v>
      </c>
    </row>
    <row r="1163" spans="1:8">
      <c r="A1163" s="11">
        <v>2925</v>
      </c>
      <c r="B1163" s="3" t="s">
        <v>2816</v>
      </c>
      <c r="C1163" s="3" t="s">
        <v>2817</v>
      </c>
      <c r="D1163" s="3" t="s">
        <v>2818</v>
      </c>
      <c r="E1163" s="4"/>
      <c r="F1163" s="5"/>
      <c r="G1163" s="6" t="str">
        <f>22894.57*1.00000000</f>
        <v>0</v>
      </c>
      <c r="H1163" s="18" t="s">
        <v>13</v>
      </c>
    </row>
    <row r="1164" spans="1:8">
      <c r="A1164" s="11">
        <v>2636</v>
      </c>
      <c r="B1164" s="3" t="s">
        <v>2819</v>
      </c>
      <c r="C1164" s="3" t="s">
        <v>2820</v>
      </c>
      <c r="D1164" s="3" t="s">
        <v>2821</v>
      </c>
      <c r="E1164" s="4"/>
      <c r="F1164" s="5">
        <v>2</v>
      </c>
      <c r="G1164" s="6" t="str">
        <f>4358.91*1.00000000</f>
        <v>0</v>
      </c>
      <c r="H1164" s="18" t="s">
        <v>13</v>
      </c>
    </row>
    <row r="1165" spans="1:8">
      <c r="A1165" s="11">
        <v>2939</v>
      </c>
      <c r="B1165" s="3" t="s">
        <v>2822</v>
      </c>
      <c r="C1165" s="3" t="s">
        <v>2823</v>
      </c>
      <c r="D1165" s="3" t="s">
        <v>2824</v>
      </c>
      <c r="E1165" s="4"/>
      <c r="F1165" s="5"/>
      <c r="G1165" s="6" t="str">
        <f>4358.91*1.00000000</f>
        <v>0</v>
      </c>
      <c r="H1165" s="18" t="s">
        <v>13</v>
      </c>
    </row>
    <row r="1166" spans="1:8">
      <c r="A1166" s="11">
        <v>2661</v>
      </c>
      <c r="B1166" s="3" t="s">
        <v>2825</v>
      </c>
      <c r="C1166" s="3" t="s">
        <v>2826</v>
      </c>
      <c r="D1166" s="3" t="s">
        <v>2827</v>
      </c>
      <c r="E1166" s="4"/>
      <c r="F1166" s="5">
        <v>2</v>
      </c>
      <c r="G1166" s="6" t="str">
        <f>6505.07*1.00000000</f>
        <v>0</v>
      </c>
      <c r="H1166" s="18" t="s">
        <v>13</v>
      </c>
    </row>
    <row r="1167" spans="1:8">
      <c r="A1167" s="11">
        <v>2938</v>
      </c>
      <c r="B1167" s="3" t="s">
        <v>2828</v>
      </c>
      <c r="C1167" s="3" t="s">
        <v>2829</v>
      </c>
      <c r="D1167" s="3" t="s">
        <v>2830</v>
      </c>
      <c r="E1167" s="4"/>
      <c r="F1167" s="5"/>
      <c r="G1167" s="6" t="str">
        <f>7499.57*1.00000000</f>
        <v>0</v>
      </c>
      <c r="H1167" s="18" t="s">
        <v>13</v>
      </c>
    </row>
    <row r="1168" spans="1:8">
      <c r="A1168" s="11">
        <v>2937</v>
      </c>
      <c r="B1168" s="3" t="s">
        <v>2831</v>
      </c>
      <c r="C1168" s="3" t="s">
        <v>2832</v>
      </c>
      <c r="D1168" s="3" t="s">
        <v>2830</v>
      </c>
      <c r="E1168" s="4"/>
      <c r="F1168" s="5"/>
      <c r="G1168" s="6" t="str">
        <f>8755.99*1.00000000</f>
        <v>0</v>
      </c>
      <c r="H1168" s="18" t="s">
        <v>13</v>
      </c>
    </row>
    <row r="1169" spans="1:8">
      <c r="A1169" s="11">
        <v>2936</v>
      </c>
      <c r="B1169" s="3" t="s">
        <v>2833</v>
      </c>
      <c r="C1169" s="3" t="s">
        <v>2834</v>
      </c>
      <c r="D1169" s="3" t="s">
        <v>2830</v>
      </c>
      <c r="E1169" s="4"/>
      <c r="F1169" s="5"/>
      <c r="G1169" s="6" t="str">
        <f>7420.25*1.00000000</f>
        <v>0</v>
      </c>
      <c r="H1169" s="18" t="s">
        <v>13</v>
      </c>
    </row>
    <row r="1170" spans="1:8">
      <c r="A1170" s="11">
        <v>2933</v>
      </c>
      <c r="B1170" s="3" t="s">
        <v>2835</v>
      </c>
      <c r="C1170" s="3" t="s">
        <v>2836</v>
      </c>
      <c r="D1170" s="3" t="s">
        <v>2837</v>
      </c>
      <c r="E1170" s="4"/>
      <c r="F1170" s="5"/>
      <c r="G1170" s="6" t="str">
        <f>9429.469999999999*1.00000000</f>
        <v>0</v>
      </c>
      <c r="H1170" s="18" t="s">
        <v>13</v>
      </c>
    </row>
    <row r="1171" spans="1:8">
      <c r="A1171" s="11">
        <v>2932</v>
      </c>
      <c r="B1171" s="3" t="s">
        <v>2838</v>
      </c>
      <c r="C1171" s="3" t="s">
        <v>2839</v>
      </c>
      <c r="D1171" s="3" t="s">
        <v>2837</v>
      </c>
      <c r="E1171" s="4"/>
      <c r="F1171" s="5"/>
      <c r="G1171" s="6" t="str">
        <f>10628.26*1.00000000</f>
        <v>0</v>
      </c>
      <c r="H1171" s="18" t="s">
        <v>13</v>
      </c>
    </row>
    <row r="1172" spans="1:8">
      <c r="A1172" s="11">
        <v>2660</v>
      </c>
      <c r="B1172" s="3" t="s">
        <v>2840</v>
      </c>
      <c r="C1172" s="3" t="s">
        <v>2841</v>
      </c>
      <c r="D1172" s="3" t="s">
        <v>2837</v>
      </c>
      <c r="E1172" s="4"/>
      <c r="F1172" s="5">
        <v>2</v>
      </c>
      <c r="G1172" s="6" t="str">
        <f>7228.68*1.00000000</f>
        <v>0</v>
      </c>
      <c r="H1172" s="18" t="s">
        <v>13</v>
      </c>
    </row>
    <row r="1173" spans="1:8">
      <c r="A1173" s="11">
        <v>2931</v>
      </c>
      <c r="B1173" s="3" t="s">
        <v>2842</v>
      </c>
      <c r="C1173" s="3" t="s">
        <v>2843</v>
      </c>
      <c r="D1173" s="3" t="s">
        <v>2837</v>
      </c>
      <c r="E1173" s="4"/>
      <c r="F1173" s="5"/>
      <c r="G1173" s="6" t="str">
        <f>8268.84*1.00000000</f>
        <v>0</v>
      </c>
      <c r="H1173" s="18" t="s">
        <v>13</v>
      </c>
    </row>
    <row r="1174" spans="1:8">
      <c r="A1174" s="11">
        <v>2627</v>
      </c>
      <c r="B1174" s="3" t="s">
        <v>2844</v>
      </c>
      <c r="C1174" s="3" t="s">
        <v>2845</v>
      </c>
      <c r="D1174" s="3" t="s">
        <v>2846</v>
      </c>
      <c r="E1174" s="4">
        <v>202</v>
      </c>
      <c r="F1174" s="5"/>
      <c r="G1174" s="6" t="str">
        <f>827.64*1.00000000</f>
        <v>0</v>
      </c>
      <c r="H1174" s="18" t="s">
        <v>13</v>
      </c>
    </row>
    <row r="1175" spans="1:8">
      <c r="A1175" s="11">
        <v>2643</v>
      </c>
      <c r="B1175" s="3" t="s">
        <v>2847</v>
      </c>
      <c r="C1175" s="3" t="s">
        <v>2848</v>
      </c>
      <c r="D1175" s="3" t="s">
        <v>2849</v>
      </c>
      <c r="E1175" s="4">
        <v>60</v>
      </c>
      <c r="F1175" s="5"/>
      <c r="G1175" s="6" t="str">
        <f>132*1.00000000</f>
        <v>0</v>
      </c>
      <c r="H1175" s="18" t="s">
        <v>13</v>
      </c>
    </row>
    <row r="1176" spans="1:8">
      <c r="A1176" s="11">
        <v>1064</v>
      </c>
      <c r="B1176" s="3" t="s">
        <v>2850</v>
      </c>
      <c r="C1176" s="3" t="s">
        <v>2851</v>
      </c>
      <c r="D1176" s="3" t="s">
        <v>2849</v>
      </c>
      <c r="E1176" s="4"/>
      <c r="F1176" s="5"/>
      <c r="G1176" s="6" t="str">
        <f>132*1.00000000</f>
        <v>0</v>
      </c>
      <c r="H1176" s="18" t="s">
        <v>13</v>
      </c>
    </row>
    <row r="1177" spans="1:8">
      <c r="A1177" s="11">
        <v>2510</v>
      </c>
      <c r="B1177" s="3" t="s">
        <v>2852</v>
      </c>
      <c r="C1177" s="3" t="s">
        <v>2853</v>
      </c>
      <c r="D1177" s="3" t="s">
        <v>2854</v>
      </c>
      <c r="E1177" s="4">
        <v>446</v>
      </c>
      <c r="F1177" s="5"/>
      <c r="G1177" s="6" t="str">
        <f>396*1.00000000</f>
        <v>0</v>
      </c>
      <c r="H1177" s="18" t="s">
        <v>13</v>
      </c>
    </row>
    <row r="1178" spans="1:8">
      <c r="A1178" s="11">
        <v>2509</v>
      </c>
      <c r="B1178" s="3" t="s">
        <v>2855</v>
      </c>
      <c r="C1178" s="3" t="s">
        <v>2856</v>
      </c>
      <c r="D1178" s="3" t="s">
        <v>2857</v>
      </c>
      <c r="E1178" s="4">
        <v>192</v>
      </c>
      <c r="F1178" s="5"/>
      <c r="G1178" s="6" t="str">
        <f>442.86*1.00000000</f>
        <v>0</v>
      </c>
      <c r="H1178" s="18" t="s">
        <v>13</v>
      </c>
    </row>
    <row r="1179" spans="1:8">
      <c r="A1179" s="11">
        <v>2513</v>
      </c>
      <c r="B1179" s="3" t="s">
        <v>2858</v>
      </c>
      <c r="C1179" s="3" t="s">
        <v>2859</v>
      </c>
      <c r="D1179" s="3" t="s">
        <v>2860</v>
      </c>
      <c r="E1179" s="4">
        <v>178</v>
      </c>
      <c r="F1179" s="5"/>
      <c r="G1179" s="6" t="str">
        <f>512.16*1.00000000</f>
        <v>0</v>
      </c>
      <c r="H1179" s="18" t="s">
        <v>13</v>
      </c>
    </row>
    <row r="1180" spans="1:8">
      <c r="A1180" s="11">
        <v>2515</v>
      </c>
      <c r="B1180" s="3" t="s">
        <v>2861</v>
      </c>
      <c r="C1180" s="3" t="s">
        <v>2862</v>
      </c>
      <c r="D1180" s="3" t="s">
        <v>2863</v>
      </c>
      <c r="E1180" s="4">
        <v>41</v>
      </c>
      <c r="F1180" s="5"/>
      <c r="G1180" s="6" t="str">
        <f>825*1.00000000</f>
        <v>0</v>
      </c>
      <c r="H1180" s="18" t="s">
        <v>13</v>
      </c>
    </row>
    <row r="1181" spans="1:8">
      <c r="A1181" s="11">
        <v>2496</v>
      </c>
      <c r="B1181" s="3" t="s">
        <v>2864</v>
      </c>
      <c r="C1181" s="3" t="s">
        <v>2865</v>
      </c>
      <c r="D1181" s="3" t="s">
        <v>2866</v>
      </c>
      <c r="E1181" s="4">
        <v>77</v>
      </c>
      <c r="F1181" s="5"/>
      <c r="G1181" s="6" t="str">
        <f>853.38*1.00000000</f>
        <v>0</v>
      </c>
      <c r="H1181" s="18" t="s">
        <v>13</v>
      </c>
    </row>
    <row r="1182" spans="1:8">
      <c r="A1182" s="11">
        <v>2520</v>
      </c>
      <c r="B1182" s="3" t="s">
        <v>2867</v>
      </c>
      <c r="C1182" s="3" t="s">
        <v>2868</v>
      </c>
      <c r="D1182" s="3" t="s">
        <v>2857</v>
      </c>
      <c r="E1182" s="4">
        <v>111</v>
      </c>
      <c r="F1182" s="5"/>
      <c r="G1182" s="6" t="str">
        <f>512.16*1.00000000</f>
        <v>0</v>
      </c>
      <c r="H1182" s="18" t="s">
        <v>13</v>
      </c>
    </row>
    <row r="1183" spans="1:8">
      <c r="A1183" s="11">
        <v>1065</v>
      </c>
      <c r="B1183" s="3" t="s">
        <v>2556</v>
      </c>
      <c r="C1183" s="3" t="s">
        <v>2557</v>
      </c>
      <c r="D1183" s="3" t="s">
        <v>2558</v>
      </c>
      <c r="E1183" s="4">
        <v>50</v>
      </c>
      <c r="F1183" s="5"/>
      <c r="G1183" s="6" t="str">
        <f>46.2*1.00000000</f>
        <v>0</v>
      </c>
      <c r="H1183" s="18" t="s">
        <v>13</v>
      </c>
    </row>
    <row r="1184" spans="1:8">
      <c r="A1184" s="11">
        <v>2413</v>
      </c>
      <c r="B1184" s="3" t="s">
        <v>2559</v>
      </c>
      <c r="C1184" s="3" t="s">
        <v>2560</v>
      </c>
      <c r="D1184" s="3" t="s">
        <v>2558</v>
      </c>
      <c r="E1184" s="4"/>
      <c r="F1184" s="5"/>
      <c r="G1184" s="6" t="str">
        <f>133.32*1.00000000</f>
        <v>0</v>
      </c>
      <c r="H1184" s="18" t="s">
        <v>13</v>
      </c>
    </row>
    <row r="1185" spans="1:8">
      <c r="A1185" s="11">
        <v>1395</v>
      </c>
      <c r="B1185" s="3" t="s">
        <v>2869</v>
      </c>
      <c r="C1185" s="3" t="s">
        <v>2870</v>
      </c>
      <c r="D1185" s="3" t="s">
        <v>2871</v>
      </c>
      <c r="E1185" s="4"/>
      <c r="F1185" s="5">
        <v>1</v>
      </c>
      <c r="G1185" s="6" t="str">
        <f>1121.72*1.00000000</f>
        <v>0</v>
      </c>
      <c r="H1185" s="18" t="s">
        <v>13</v>
      </c>
    </row>
    <row r="1186" spans="1:8">
      <c r="A1186" s="11">
        <v>1396</v>
      </c>
      <c r="B1186" s="3" t="s">
        <v>2872</v>
      </c>
      <c r="C1186" s="3" t="s">
        <v>2873</v>
      </c>
      <c r="D1186" s="3" t="s">
        <v>2874</v>
      </c>
      <c r="E1186" s="4"/>
      <c r="F1186" s="5">
        <v>1</v>
      </c>
      <c r="G1186" s="6" t="str">
        <f>1618.6*1.00000000</f>
        <v>0</v>
      </c>
      <c r="H1186" s="18" t="s">
        <v>13</v>
      </c>
    </row>
    <row r="1187" spans="1:8">
      <c r="A1187" s="11">
        <v>1400</v>
      </c>
      <c r="B1187" s="3" t="s">
        <v>2875</v>
      </c>
      <c r="C1187" s="3" t="s">
        <v>2876</v>
      </c>
      <c r="D1187" s="3" t="s">
        <v>2874</v>
      </c>
      <c r="E1187" s="4"/>
      <c r="F1187" s="5">
        <v>1</v>
      </c>
      <c r="G1187" s="6" t="str">
        <f>1891.73*1.00000000</f>
        <v>0</v>
      </c>
      <c r="H1187" s="18" t="s">
        <v>13</v>
      </c>
    </row>
    <row r="1188" spans="1:8">
      <c r="A1188" s="11">
        <v>1397</v>
      </c>
      <c r="B1188" s="3" t="s">
        <v>2877</v>
      </c>
      <c r="C1188" s="3" t="s">
        <v>2878</v>
      </c>
      <c r="D1188" s="3" t="s">
        <v>2879</v>
      </c>
      <c r="E1188" s="4"/>
      <c r="F1188" s="5">
        <v>1</v>
      </c>
      <c r="G1188" s="6" t="str">
        <f>1813.91*1.00000000</f>
        <v>0</v>
      </c>
      <c r="H1188" s="18" t="s">
        <v>13</v>
      </c>
    </row>
    <row r="1189" spans="1:8">
      <c r="A1189" s="11">
        <v>1401</v>
      </c>
      <c r="B1189" s="3" t="s">
        <v>2880</v>
      </c>
      <c r="C1189" s="3" t="s">
        <v>2881</v>
      </c>
      <c r="D1189" s="3" t="s">
        <v>2879</v>
      </c>
      <c r="E1189" s="4"/>
      <c r="F1189" s="5">
        <v>1</v>
      </c>
      <c r="G1189" s="6" t="str">
        <f>2125.95*1.00000000</f>
        <v>0</v>
      </c>
      <c r="H1189" s="18" t="s">
        <v>13</v>
      </c>
    </row>
    <row r="1190" spans="1:8">
      <c r="A1190" s="11">
        <v>1399</v>
      </c>
      <c r="B1190" s="3" t="s">
        <v>2882</v>
      </c>
      <c r="C1190" s="3" t="s">
        <v>2883</v>
      </c>
      <c r="D1190" s="3" t="s">
        <v>2884</v>
      </c>
      <c r="E1190" s="4"/>
      <c r="F1190" s="5">
        <v>1</v>
      </c>
      <c r="G1190" s="6" t="str">
        <f>2087.04*1.00000000</f>
        <v>0</v>
      </c>
      <c r="H1190" s="18" t="s">
        <v>13</v>
      </c>
    </row>
    <row r="1191" spans="1:8">
      <c r="A1191" s="11">
        <v>1402</v>
      </c>
      <c r="B1191" s="3" t="s">
        <v>2885</v>
      </c>
      <c r="C1191" s="3" t="s">
        <v>2886</v>
      </c>
      <c r="D1191" s="3" t="s">
        <v>2884</v>
      </c>
      <c r="E1191" s="4"/>
      <c r="F1191" s="5">
        <v>1</v>
      </c>
      <c r="G1191" s="6" t="str">
        <f>2447.72*1.00000000</f>
        <v>0</v>
      </c>
      <c r="H1191" s="18" t="s">
        <v>13</v>
      </c>
    </row>
    <row r="1192" spans="1:8">
      <c r="A1192" s="11">
        <v>1404</v>
      </c>
      <c r="B1192" s="3" t="s">
        <v>2887</v>
      </c>
      <c r="C1192" s="3" t="s">
        <v>2888</v>
      </c>
      <c r="D1192" s="3" t="s">
        <v>2889</v>
      </c>
      <c r="E1192" s="4"/>
      <c r="F1192" s="5">
        <v>1</v>
      </c>
      <c r="G1192" s="6" t="str">
        <f>2486.64*1.00000000</f>
        <v>0</v>
      </c>
      <c r="H1192" s="18" t="s">
        <v>13</v>
      </c>
    </row>
    <row r="1193" spans="1:8">
      <c r="A1193" s="11">
        <v>1403</v>
      </c>
      <c r="B1193" s="3" t="s">
        <v>2890</v>
      </c>
      <c r="C1193" s="3" t="s">
        <v>2891</v>
      </c>
      <c r="D1193" s="3" t="s">
        <v>2889</v>
      </c>
      <c r="E1193" s="4"/>
      <c r="F1193" s="5">
        <v>1</v>
      </c>
      <c r="G1193" s="6" t="str">
        <f>2895.96*1.00000000</f>
        <v>0</v>
      </c>
      <c r="H1193" s="18" t="s">
        <v>13</v>
      </c>
    </row>
    <row r="1194" spans="1:8">
      <c r="A1194" s="11">
        <v>2653</v>
      </c>
      <c r="B1194" s="3" t="s">
        <v>2892</v>
      </c>
      <c r="C1194" s="3" t="s">
        <v>2893</v>
      </c>
      <c r="D1194" s="3" t="s">
        <v>2894</v>
      </c>
      <c r="E1194" s="4">
        <v>144</v>
      </c>
      <c r="F1194" s="5"/>
      <c r="G1194" s="6" t="str">
        <f>1059.3*1.00000000</f>
        <v>0</v>
      </c>
      <c r="H1194" s="18" t="s">
        <v>13</v>
      </c>
    </row>
    <row r="1195" spans="1:8">
      <c r="A1195" s="11">
        <v>2656</v>
      </c>
      <c r="B1195" s="3" t="s">
        <v>2895</v>
      </c>
      <c r="C1195" s="3" t="s">
        <v>2896</v>
      </c>
      <c r="D1195" s="3" t="s">
        <v>2897</v>
      </c>
      <c r="E1195" s="4">
        <v>97</v>
      </c>
      <c r="F1195" s="5"/>
      <c r="G1195" s="6" t="str">
        <f>1066.56*1.00000000</f>
        <v>0</v>
      </c>
      <c r="H1195" s="18" t="s">
        <v>13</v>
      </c>
    </row>
    <row r="1196" spans="1:8">
      <c r="A1196" s="11">
        <v>2686</v>
      </c>
      <c r="B1196" s="3" t="s">
        <v>2898</v>
      </c>
      <c r="C1196" s="3" t="s">
        <v>2899</v>
      </c>
      <c r="D1196" s="3" t="s">
        <v>2900</v>
      </c>
      <c r="E1196" s="4">
        <v>105</v>
      </c>
      <c r="F1196" s="5"/>
      <c r="G1196" s="6" t="str">
        <f>2854.5*1.00000000</f>
        <v>0</v>
      </c>
      <c r="H1196" s="18" t="s">
        <v>13</v>
      </c>
    </row>
    <row r="1197" spans="1:8">
      <c r="A1197" s="11">
        <v>2685</v>
      </c>
      <c r="B1197" s="3" t="s">
        <v>2901</v>
      </c>
      <c r="C1197" s="3" t="s">
        <v>2902</v>
      </c>
      <c r="D1197" s="3" t="s">
        <v>2903</v>
      </c>
      <c r="E1197" s="4">
        <v>44</v>
      </c>
      <c r="F1197" s="5"/>
      <c r="G1197" s="6" t="str">
        <f>5742*1.00000000</f>
        <v>0</v>
      </c>
      <c r="H1197" s="18" t="s">
        <v>13</v>
      </c>
    </row>
    <row r="1198" spans="1:8">
      <c r="A1198" s="11">
        <v>2712</v>
      </c>
      <c r="B1198" s="3" t="s">
        <v>2904</v>
      </c>
      <c r="C1198" s="3" t="s">
        <v>2905</v>
      </c>
      <c r="D1198" s="3" t="s">
        <v>2906</v>
      </c>
      <c r="E1198" s="4">
        <v>18</v>
      </c>
      <c r="F1198" s="5"/>
      <c r="G1198" s="6" t="str">
        <f>957*1.00000000</f>
        <v>0</v>
      </c>
      <c r="H1198" s="18" t="s">
        <v>13</v>
      </c>
    </row>
    <row r="1199" spans="1:8">
      <c r="A1199" s="11">
        <v>2714</v>
      </c>
      <c r="B1199" s="3" t="s">
        <v>2907</v>
      </c>
      <c r="C1199" s="3" t="s">
        <v>2908</v>
      </c>
      <c r="D1199" s="3" t="s">
        <v>2909</v>
      </c>
      <c r="E1199" s="4">
        <v>141</v>
      </c>
      <c r="F1199" s="5"/>
      <c r="G1199" s="6" t="str">
        <f>1089*1.00000000</f>
        <v>0</v>
      </c>
      <c r="H1199" s="18" t="s">
        <v>13</v>
      </c>
    </row>
    <row r="1200" spans="1:8">
      <c r="A1200" s="11">
        <v>2709</v>
      </c>
      <c r="B1200" s="3" t="s">
        <v>2910</v>
      </c>
      <c r="C1200" s="3" t="s">
        <v>2911</v>
      </c>
      <c r="D1200" s="3" t="s">
        <v>2912</v>
      </c>
      <c r="E1200" s="4">
        <v>150</v>
      </c>
      <c r="F1200" s="5"/>
      <c r="G1200" s="6" t="str">
        <f>2937*1.00000000</f>
        <v>0</v>
      </c>
      <c r="H1200" s="18" t="s">
        <v>13</v>
      </c>
    </row>
    <row r="1201" spans="1:8">
      <c r="A1201" s="11">
        <v>2721</v>
      </c>
      <c r="B1201" s="3" t="s">
        <v>2913</v>
      </c>
      <c r="C1201" s="3" t="s">
        <v>2914</v>
      </c>
      <c r="D1201" s="3" t="s">
        <v>2915</v>
      </c>
      <c r="E1201" s="4"/>
      <c r="F1201" s="5"/>
      <c r="G1201" s="6"/>
      <c r="H1201" s="18" t="s">
        <v>13</v>
      </c>
    </row>
    <row r="1202" spans="1:8">
      <c r="A1202" s="11">
        <v>2739</v>
      </c>
      <c r="B1202" s="3" t="s">
        <v>2916</v>
      </c>
      <c r="C1202" s="3" t="s">
        <v>2917</v>
      </c>
      <c r="D1202" s="3" t="s">
        <v>2918</v>
      </c>
      <c r="E1202" s="4">
        <v>86</v>
      </c>
      <c r="F1202" s="5"/>
      <c r="G1202" s="6" t="str">
        <f>983.4*1.00000000</f>
        <v>0</v>
      </c>
      <c r="H1202" s="18" t="s">
        <v>13</v>
      </c>
    </row>
    <row r="1203" spans="1:8">
      <c r="A1203" s="11">
        <v>2669</v>
      </c>
      <c r="B1203" s="3" t="s">
        <v>2919</v>
      </c>
      <c r="C1203" s="3" t="s">
        <v>2920</v>
      </c>
      <c r="D1203" s="3" t="s">
        <v>2918</v>
      </c>
      <c r="E1203" s="4">
        <v>13</v>
      </c>
      <c r="F1203" s="5"/>
      <c r="G1203" s="6" t="str">
        <f>1152.36*1.00000000</f>
        <v>0</v>
      </c>
      <c r="H1203" s="18" t="s">
        <v>13</v>
      </c>
    </row>
    <row r="1204" spans="1:8">
      <c r="A1204" s="11">
        <v>2655</v>
      </c>
      <c r="B1204" s="3" t="s">
        <v>2921</v>
      </c>
      <c r="C1204" s="3" t="s">
        <v>2922</v>
      </c>
      <c r="D1204" s="3" t="s">
        <v>2923</v>
      </c>
      <c r="E1204" s="4">
        <v>226</v>
      </c>
      <c r="F1204" s="5"/>
      <c r="G1204" s="6" t="str">
        <f>310.2*1.00000000</f>
        <v>0</v>
      </c>
      <c r="H1204" s="18" t="s">
        <v>13</v>
      </c>
    </row>
    <row r="1205" spans="1:8">
      <c r="A1205" s="11">
        <v>2667</v>
      </c>
      <c r="B1205" s="3" t="s">
        <v>2924</v>
      </c>
      <c r="C1205" s="3" t="s">
        <v>2925</v>
      </c>
      <c r="D1205" s="3" t="s">
        <v>2926</v>
      </c>
      <c r="E1205" s="4"/>
      <c r="F1205" s="5"/>
      <c r="G1205" s="6" t="str">
        <f>369.6*1.00000000</f>
        <v>0</v>
      </c>
      <c r="H1205" s="18" t="s">
        <v>13</v>
      </c>
    </row>
    <row r="1206" spans="1:8">
      <c r="A1206" s="11">
        <v>2695</v>
      </c>
      <c r="B1206" s="3" t="s">
        <v>2927</v>
      </c>
      <c r="C1206" s="3" t="s">
        <v>2928</v>
      </c>
      <c r="D1206" s="3" t="s">
        <v>2929</v>
      </c>
      <c r="E1206" s="4">
        <v>159</v>
      </c>
      <c r="F1206" s="5"/>
      <c r="G1206" s="6" t="str">
        <f>760.32*1.00000000</f>
        <v>0</v>
      </c>
      <c r="H1206" s="18" t="s">
        <v>13</v>
      </c>
    </row>
    <row r="1207" spans="1:8">
      <c r="A1207" s="11">
        <v>2733</v>
      </c>
      <c r="B1207" s="3" t="s">
        <v>2930</v>
      </c>
      <c r="C1207" s="3" t="s">
        <v>2931</v>
      </c>
      <c r="D1207" s="3" t="s">
        <v>2932</v>
      </c>
      <c r="E1207" s="4">
        <v>10</v>
      </c>
      <c r="F1207" s="5"/>
      <c r="G1207" s="6" t="str">
        <f>1182.72*1.00000000</f>
        <v>0</v>
      </c>
      <c r="H1207" s="18" t="s">
        <v>13</v>
      </c>
    </row>
    <row r="1208" spans="1:8">
      <c r="A1208" s="11">
        <v>2713</v>
      </c>
      <c r="B1208" s="3" t="s">
        <v>2933</v>
      </c>
      <c r="C1208" s="3" t="s">
        <v>2934</v>
      </c>
      <c r="D1208" s="3" t="s">
        <v>2935</v>
      </c>
      <c r="E1208" s="4">
        <v>76</v>
      </c>
      <c r="F1208" s="5"/>
      <c r="G1208" s="6" t="str">
        <f>297*1.00000000</f>
        <v>0</v>
      </c>
      <c r="H1208" s="18" t="s">
        <v>13</v>
      </c>
    </row>
    <row r="1209" spans="1:8">
      <c r="A1209" s="11">
        <v>2711</v>
      </c>
      <c r="B1209" s="3" t="s">
        <v>2936</v>
      </c>
      <c r="C1209" s="3" t="s">
        <v>2937</v>
      </c>
      <c r="D1209" s="3" t="s">
        <v>2938</v>
      </c>
      <c r="E1209" s="4">
        <v>129</v>
      </c>
      <c r="F1209" s="5"/>
      <c r="G1209" s="6" t="str">
        <f>396*1.00000000</f>
        <v>0</v>
      </c>
      <c r="H1209" s="18" t="s">
        <v>13</v>
      </c>
    </row>
    <row r="1210" spans="1:8">
      <c r="A1210" s="11">
        <v>2708</v>
      </c>
      <c r="B1210" s="3" t="s">
        <v>2939</v>
      </c>
      <c r="C1210" s="3" t="s">
        <v>2940</v>
      </c>
      <c r="D1210" s="3" t="s">
        <v>2941</v>
      </c>
      <c r="E1210" s="4">
        <v>92</v>
      </c>
      <c r="F1210" s="5"/>
      <c r="G1210" s="6" t="str">
        <f>792*1.00000000</f>
        <v>0</v>
      </c>
      <c r="H1210" s="18" t="s">
        <v>13</v>
      </c>
    </row>
    <row r="1211" spans="1:8">
      <c r="A1211" s="11">
        <v>2720</v>
      </c>
      <c r="B1211" s="3" t="s">
        <v>2942</v>
      </c>
      <c r="C1211" s="3" t="s">
        <v>2943</v>
      </c>
      <c r="D1211" s="3" t="s">
        <v>2915</v>
      </c>
      <c r="E1211" s="4">
        <v>100</v>
      </c>
      <c r="F1211" s="5"/>
      <c r="G1211" s="6" t="str">
        <f>1188*1.00000000</f>
        <v>0</v>
      </c>
      <c r="H1211" s="18" t="s">
        <v>13</v>
      </c>
    </row>
    <row r="1212" spans="1:8">
      <c r="A1212" s="11">
        <v>2740</v>
      </c>
      <c r="B1212" s="3" t="s">
        <v>2944</v>
      </c>
      <c r="C1212" s="3" t="s">
        <v>2945</v>
      </c>
      <c r="D1212" s="3" t="s">
        <v>2946</v>
      </c>
      <c r="E1212" s="4">
        <v>338</v>
      </c>
      <c r="F1212" s="5"/>
      <c r="G1212" s="6" t="str">
        <f>396*1.00000000</f>
        <v>0</v>
      </c>
      <c r="H1212" s="18" t="s">
        <v>13</v>
      </c>
    </row>
    <row r="1213" spans="1:8">
      <c r="A1213" s="11">
        <v>3056</v>
      </c>
      <c r="B1213" s="3" t="s">
        <v>2947</v>
      </c>
      <c r="C1213" s="3" t="s">
        <v>2948</v>
      </c>
      <c r="D1213" s="3" t="s">
        <v>2949</v>
      </c>
      <c r="E1213" s="4">
        <v>154</v>
      </c>
      <c r="F1213" s="5"/>
      <c r="G1213" s="6" t="str">
        <f>611.16*1.00000000</f>
        <v>0</v>
      </c>
      <c r="H1213" s="18" t="s">
        <v>13</v>
      </c>
    </row>
    <row r="1214" spans="1:8">
      <c r="A1214" s="11">
        <v>2668</v>
      </c>
      <c r="B1214" s="3" t="s">
        <v>2950</v>
      </c>
      <c r="C1214" s="3" t="s">
        <v>2951</v>
      </c>
      <c r="D1214" s="3" t="s">
        <v>2952</v>
      </c>
      <c r="E1214" s="4">
        <v>191</v>
      </c>
      <c r="F1214" s="5"/>
      <c r="G1214" s="6" t="str">
        <f>180*1.00000000</f>
        <v>0</v>
      </c>
      <c r="H1214" s="18" t="s">
        <v>13</v>
      </c>
    </row>
    <row r="1215" spans="1:8">
      <c r="A1215" s="11">
        <v>3055</v>
      </c>
      <c r="B1215" s="3" t="s">
        <v>2953</v>
      </c>
      <c r="C1215" s="3" t="s">
        <v>2954</v>
      </c>
      <c r="D1215" s="3" t="s">
        <v>2955</v>
      </c>
      <c r="E1215" s="4">
        <v>474</v>
      </c>
      <c r="F1215" s="5"/>
      <c r="G1215" s="6" t="str">
        <f>180*1.00000000</f>
        <v>0</v>
      </c>
      <c r="H1215" s="18" t="s">
        <v>13</v>
      </c>
    </row>
    <row r="1216" spans="1:8">
      <c r="A1216" s="11">
        <v>2829</v>
      </c>
      <c r="B1216" s="3" t="s">
        <v>2956</v>
      </c>
      <c r="C1216" s="3" t="s">
        <v>2957</v>
      </c>
      <c r="D1216" s="3" t="s">
        <v>2958</v>
      </c>
      <c r="E1216" s="4"/>
      <c r="F1216" s="5">
        <v>2</v>
      </c>
      <c r="G1216" s="6" t="str">
        <f>813.59*1.00000000</f>
        <v>0</v>
      </c>
      <c r="H1216" s="18" t="s">
        <v>13</v>
      </c>
    </row>
    <row r="1217" spans="1:8">
      <c r="A1217" s="11">
        <v>2508</v>
      </c>
      <c r="B1217" s="3" t="s">
        <v>2959</v>
      </c>
      <c r="C1217" s="3" t="s">
        <v>2960</v>
      </c>
      <c r="D1217" s="3" t="s">
        <v>2961</v>
      </c>
      <c r="E1217" s="4">
        <v>7</v>
      </c>
      <c r="F1217" s="5"/>
      <c r="G1217" s="6" t="str">
        <f>983.4*1.00000000</f>
        <v>0</v>
      </c>
      <c r="H1217" s="18" t="s">
        <v>13</v>
      </c>
    </row>
    <row r="1218" spans="1:8">
      <c r="A1218" s="11">
        <v>2521</v>
      </c>
      <c r="B1218" s="3" t="s">
        <v>2962</v>
      </c>
      <c r="C1218" s="3" t="s">
        <v>2963</v>
      </c>
      <c r="D1218" s="3" t="s">
        <v>2964</v>
      </c>
      <c r="E1218" s="4">
        <v>43</v>
      </c>
      <c r="F1218" s="5"/>
      <c r="G1218" s="6" t="str">
        <f>1126.62*1.00000000</f>
        <v>0</v>
      </c>
      <c r="H1218" s="18" t="s">
        <v>13</v>
      </c>
    </row>
    <row r="1219" spans="1:8">
      <c r="A1219" s="12" t="s">
        <v>2965</v>
      </c>
      <c r="B1219" s="3"/>
      <c r="C1219" s="3"/>
      <c r="D1219" s="3"/>
      <c r="E1219" s="4"/>
      <c r="F1219" s="5"/>
      <c r="G1219" s="4"/>
      <c r="H1219" s="18"/>
    </row>
    <row r="1220" spans="1:8">
      <c r="A1220" s="11">
        <v>2567</v>
      </c>
      <c r="B1220" s="3" t="s">
        <v>2966</v>
      </c>
      <c r="C1220" s="3" t="s">
        <v>2967</v>
      </c>
      <c r="D1220" s="3" t="s">
        <v>2968</v>
      </c>
      <c r="E1220" s="4">
        <v>21</v>
      </c>
      <c r="F1220" s="5"/>
      <c r="G1220" s="6" t="str">
        <f>3589.74*1.00000000</f>
        <v>0</v>
      </c>
      <c r="H1220" s="18" t="s">
        <v>13</v>
      </c>
    </row>
    <row r="1221" spans="1:8">
      <c r="A1221" s="11">
        <v>3062</v>
      </c>
      <c r="B1221" s="3" t="s">
        <v>2969</v>
      </c>
      <c r="C1221" s="3" t="s">
        <v>2970</v>
      </c>
      <c r="D1221" s="3" t="s">
        <v>2971</v>
      </c>
      <c r="E1221" s="4"/>
      <c r="F1221" s="5">
        <v>2</v>
      </c>
      <c r="G1221" s="6" t="str">
        <f>3091.22*1.00000000</f>
        <v>0</v>
      </c>
      <c r="H1221" s="18" t="s">
        <v>13</v>
      </c>
    </row>
    <row r="1222" spans="1:8">
      <c r="A1222" s="11">
        <v>870</v>
      </c>
      <c r="B1222" s="3" t="s">
        <v>2972</v>
      </c>
      <c r="C1222" s="3" t="s">
        <v>2973</v>
      </c>
      <c r="D1222" s="3" t="s">
        <v>2974</v>
      </c>
      <c r="E1222" s="4">
        <v>3610</v>
      </c>
      <c r="F1222" s="5"/>
      <c r="G1222" s="6" t="str">
        <f>475.2*1.00000000</f>
        <v>0</v>
      </c>
      <c r="H1222" s="18" t="s">
        <v>13</v>
      </c>
    </row>
    <row r="1223" spans="1:8">
      <c r="A1223" s="11">
        <v>1488</v>
      </c>
      <c r="B1223" s="3" t="s">
        <v>2975</v>
      </c>
      <c r="C1223" s="3" t="s">
        <v>2976</v>
      </c>
      <c r="D1223" s="3" t="s">
        <v>2977</v>
      </c>
      <c r="E1223" s="4"/>
      <c r="F1223" s="5">
        <v>2</v>
      </c>
      <c r="G1223" s="6" t="str">
        <f>2062.34*1.00000000</f>
        <v>0</v>
      </c>
      <c r="H1223" s="18" t="s">
        <v>13</v>
      </c>
    </row>
    <row r="1224" spans="1:8">
      <c r="A1224" s="11">
        <v>1432</v>
      </c>
      <c r="B1224" s="3" t="s">
        <v>2978</v>
      </c>
      <c r="C1224" s="3" t="s">
        <v>2979</v>
      </c>
      <c r="D1224" s="3" t="s">
        <v>2977</v>
      </c>
      <c r="E1224" s="4"/>
      <c r="F1224" s="5">
        <v>2</v>
      </c>
      <c r="G1224" s="6" t="str">
        <f>2062.34*1.00000000</f>
        <v>0</v>
      </c>
      <c r="H1224" s="18" t="s">
        <v>13</v>
      </c>
    </row>
    <row r="1225" spans="1:8">
      <c r="A1225" s="11">
        <v>1376</v>
      </c>
      <c r="B1225" s="3" t="s">
        <v>2980</v>
      </c>
      <c r="C1225" s="3" t="s">
        <v>2981</v>
      </c>
      <c r="D1225" s="3" t="s">
        <v>2977</v>
      </c>
      <c r="E1225" s="4"/>
      <c r="F1225" s="5">
        <v>2</v>
      </c>
      <c r="G1225" s="6" t="str">
        <f>2062.34*1.00000000</f>
        <v>0</v>
      </c>
      <c r="H1225" s="18" t="s">
        <v>13</v>
      </c>
    </row>
    <row r="1226" spans="1:8">
      <c r="A1226" s="11">
        <v>1494</v>
      </c>
      <c r="B1226" s="3" t="s">
        <v>2982</v>
      </c>
      <c r="C1226" s="3" t="s">
        <v>2983</v>
      </c>
      <c r="D1226" s="3" t="s">
        <v>2977</v>
      </c>
      <c r="E1226" s="4"/>
      <c r="F1226" s="5">
        <v>2</v>
      </c>
      <c r="G1226" s="6" t="str">
        <f>1609.62*1.00000000</f>
        <v>0</v>
      </c>
      <c r="H1226" s="18" t="s">
        <v>13</v>
      </c>
    </row>
    <row r="1227" spans="1:8">
      <c r="A1227" s="11">
        <v>1493</v>
      </c>
      <c r="B1227" s="3" t="s">
        <v>2984</v>
      </c>
      <c r="C1227" s="3" t="s">
        <v>2985</v>
      </c>
      <c r="D1227" s="3" t="s">
        <v>2977</v>
      </c>
      <c r="E1227" s="4"/>
      <c r="F1227" s="5">
        <v>2</v>
      </c>
      <c r="G1227" s="6" t="str">
        <f>1609.62*1.00000000</f>
        <v>0</v>
      </c>
      <c r="H1227" s="18" t="s">
        <v>13</v>
      </c>
    </row>
    <row r="1228" spans="1:8">
      <c r="A1228" s="11">
        <v>1492</v>
      </c>
      <c r="B1228" s="3" t="s">
        <v>2986</v>
      </c>
      <c r="C1228" s="3" t="s">
        <v>2987</v>
      </c>
      <c r="D1228" s="3" t="s">
        <v>2977</v>
      </c>
      <c r="E1228" s="4"/>
      <c r="F1228" s="5">
        <v>2</v>
      </c>
      <c r="G1228" s="6" t="str">
        <f>1609.62*1.00000000</f>
        <v>0</v>
      </c>
      <c r="H1228" s="18" t="s">
        <v>13</v>
      </c>
    </row>
    <row r="1229" spans="1:8">
      <c r="A1229" s="11">
        <v>1497</v>
      </c>
      <c r="B1229" s="3" t="s">
        <v>2988</v>
      </c>
      <c r="C1229" s="3" t="s">
        <v>2989</v>
      </c>
      <c r="D1229" s="3" t="s">
        <v>2977</v>
      </c>
      <c r="E1229" s="4"/>
      <c r="F1229" s="5">
        <v>2</v>
      </c>
      <c r="G1229" s="6" t="str">
        <f>3228.21*1.00000000</f>
        <v>0</v>
      </c>
      <c r="H1229" s="18" t="s">
        <v>13</v>
      </c>
    </row>
    <row r="1230" spans="1:8">
      <c r="A1230" s="11">
        <v>1496</v>
      </c>
      <c r="B1230" s="3" t="s">
        <v>2990</v>
      </c>
      <c r="C1230" s="3" t="s">
        <v>2991</v>
      </c>
      <c r="D1230" s="3" t="s">
        <v>2977</v>
      </c>
      <c r="E1230" s="4"/>
      <c r="F1230" s="5">
        <v>2</v>
      </c>
      <c r="G1230" s="6" t="str">
        <f>3228.21*1.00000000</f>
        <v>0</v>
      </c>
      <c r="H1230" s="18" t="s">
        <v>13</v>
      </c>
    </row>
    <row r="1231" spans="1:8">
      <c r="A1231" s="11">
        <v>1495</v>
      </c>
      <c r="B1231" s="3" t="s">
        <v>2992</v>
      </c>
      <c r="C1231" s="3" t="s">
        <v>2993</v>
      </c>
      <c r="D1231" s="3" t="s">
        <v>2977</v>
      </c>
      <c r="E1231" s="4"/>
      <c r="F1231" s="5">
        <v>2</v>
      </c>
      <c r="G1231" s="6" t="str">
        <f>3228.21*1.00000000</f>
        <v>0</v>
      </c>
      <c r="H1231" s="18" t="s">
        <v>13</v>
      </c>
    </row>
    <row r="1232" spans="1:8">
      <c r="A1232" s="11">
        <v>1491</v>
      </c>
      <c r="B1232" s="3" t="s">
        <v>2994</v>
      </c>
      <c r="C1232" s="3" t="s">
        <v>2995</v>
      </c>
      <c r="D1232" s="3" t="s">
        <v>2996</v>
      </c>
      <c r="E1232" s="4"/>
      <c r="F1232" s="5">
        <v>2</v>
      </c>
      <c r="G1232" s="6" t="str">
        <f>1275.12*1.00000000</f>
        <v>0</v>
      </c>
      <c r="H1232" s="18" t="s">
        <v>13</v>
      </c>
    </row>
    <row r="1233" spans="1:8">
      <c r="A1233" s="11">
        <v>1490</v>
      </c>
      <c r="B1233" s="3" t="s">
        <v>2997</v>
      </c>
      <c r="C1233" s="3" t="s">
        <v>2998</v>
      </c>
      <c r="D1233" s="3" t="s">
        <v>2996</v>
      </c>
      <c r="E1233" s="4"/>
      <c r="F1233" s="5">
        <v>2</v>
      </c>
      <c r="G1233" s="6" t="str">
        <f>758.04*1.00000000</f>
        <v>0</v>
      </c>
      <c r="H1233" s="18" t="s">
        <v>13</v>
      </c>
    </row>
    <row r="1234" spans="1:8">
      <c r="A1234" s="11">
        <v>1489</v>
      </c>
      <c r="B1234" s="3" t="s">
        <v>2999</v>
      </c>
      <c r="C1234" s="3" t="s">
        <v>3000</v>
      </c>
      <c r="D1234" s="3" t="s">
        <v>2996</v>
      </c>
      <c r="E1234" s="4"/>
      <c r="F1234" s="5">
        <v>2</v>
      </c>
      <c r="G1234" s="6" t="str">
        <f>758.04*1.00000000</f>
        <v>0</v>
      </c>
      <c r="H1234" s="18" t="s">
        <v>13</v>
      </c>
    </row>
    <row r="1235" spans="1:8">
      <c r="A1235" s="11">
        <v>1484</v>
      </c>
      <c r="B1235" s="3" t="s">
        <v>3001</v>
      </c>
      <c r="C1235" s="3" t="s">
        <v>3002</v>
      </c>
      <c r="D1235" s="3" t="s">
        <v>3003</v>
      </c>
      <c r="E1235" s="4"/>
      <c r="F1235" s="5">
        <v>2</v>
      </c>
      <c r="G1235" s="6" t="str">
        <f>2188.81*1.00000000</f>
        <v>0</v>
      </c>
      <c r="H1235" s="18" t="s">
        <v>13</v>
      </c>
    </row>
    <row r="1236" spans="1:8">
      <c r="A1236" s="11">
        <v>1483</v>
      </c>
      <c r="B1236" s="3" t="s">
        <v>3004</v>
      </c>
      <c r="C1236" s="3" t="s">
        <v>3005</v>
      </c>
      <c r="D1236" s="3" t="s">
        <v>3003</v>
      </c>
      <c r="E1236" s="4"/>
      <c r="F1236" s="5">
        <v>2</v>
      </c>
      <c r="G1236" s="6" t="str">
        <f>758.04*1.00000000</f>
        <v>0</v>
      </c>
      <c r="H1236" s="18" t="s">
        <v>13</v>
      </c>
    </row>
    <row r="1237" spans="1:8">
      <c r="A1237" s="11">
        <v>1482</v>
      </c>
      <c r="B1237" s="3" t="s">
        <v>3006</v>
      </c>
      <c r="C1237" s="3" t="s">
        <v>3007</v>
      </c>
      <c r="D1237" s="3" t="s">
        <v>3003</v>
      </c>
      <c r="E1237" s="4"/>
      <c r="F1237" s="5">
        <v>2</v>
      </c>
      <c r="G1237" s="6" t="str">
        <f>758.04*1.00000000</f>
        <v>0</v>
      </c>
      <c r="H1237" s="18" t="s">
        <v>13</v>
      </c>
    </row>
    <row r="1238" spans="1:8">
      <c r="A1238" s="11">
        <v>1487</v>
      </c>
      <c r="B1238" s="3" t="s">
        <v>3008</v>
      </c>
      <c r="C1238" s="3" t="s">
        <v>3009</v>
      </c>
      <c r="D1238" s="3" t="s">
        <v>3010</v>
      </c>
      <c r="E1238" s="4"/>
      <c r="F1238" s="5">
        <v>2</v>
      </c>
      <c r="G1238" s="6" t="str">
        <f>2197.79*1.00000000</f>
        <v>0</v>
      </c>
      <c r="H1238" s="18" t="s">
        <v>13</v>
      </c>
    </row>
    <row r="1239" spans="1:8">
      <c r="A1239" s="11">
        <v>1486</v>
      </c>
      <c r="B1239" s="3" t="s">
        <v>3011</v>
      </c>
      <c r="C1239" s="3" t="s">
        <v>3012</v>
      </c>
      <c r="D1239" s="3" t="s">
        <v>3013</v>
      </c>
      <c r="E1239" s="4"/>
      <c r="F1239" s="5">
        <v>2</v>
      </c>
      <c r="G1239" s="6" t="str">
        <f>2197.79*1.00000000</f>
        <v>0</v>
      </c>
      <c r="H1239" s="18" t="s">
        <v>13</v>
      </c>
    </row>
    <row r="1240" spans="1:8">
      <c r="A1240" s="11">
        <v>1485</v>
      </c>
      <c r="B1240" s="3" t="s">
        <v>3014</v>
      </c>
      <c r="C1240" s="3" t="s">
        <v>3015</v>
      </c>
      <c r="D1240" s="3" t="s">
        <v>3016</v>
      </c>
      <c r="E1240" s="4"/>
      <c r="F1240" s="5">
        <v>2</v>
      </c>
      <c r="G1240" s="6" t="str">
        <f>2197.79*1.00000000</f>
        <v>0</v>
      </c>
      <c r="H1240" s="18" t="s">
        <v>13</v>
      </c>
    </row>
    <row r="1241" spans="1:8">
      <c r="A1241" s="11">
        <v>1018</v>
      </c>
      <c r="B1241" s="3" t="s">
        <v>3017</v>
      </c>
      <c r="C1241" s="3" t="s">
        <v>3018</v>
      </c>
      <c r="D1241" s="3" t="s">
        <v>3019</v>
      </c>
      <c r="E1241" s="4">
        <v>263</v>
      </c>
      <c r="F1241" s="5"/>
      <c r="G1241" s="6" t="str">
        <f>924*1.00000000</f>
        <v>0</v>
      </c>
      <c r="H1241" s="18" t="s">
        <v>13</v>
      </c>
    </row>
    <row r="1242" spans="1:8">
      <c r="A1242" s="11">
        <v>1212</v>
      </c>
      <c r="B1242" s="3" t="s">
        <v>3020</v>
      </c>
      <c r="C1242" s="3" t="s">
        <v>3021</v>
      </c>
      <c r="D1242" s="3" t="s">
        <v>3019</v>
      </c>
      <c r="E1242" s="4">
        <v>294</v>
      </c>
      <c r="F1242" s="5"/>
      <c r="G1242" s="6" t="str">
        <f>924*1.00000000</f>
        <v>0</v>
      </c>
      <c r="H1242" s="18" t="s">
        <v>13</v>
      </c>
    </row>
    <row r="1243" spans="1:8">
      <c r="A1243" s="11">
        <v>2638</v>
      </c>
      <c r="B1243" s="3" t="s">
        <v>3022</v>
      </c>
      <c r="C1243" s="3" t="s">
        <v>3023</v>
      </c>
      <c r="D1243" s="3" t="s">
        <v>3024</v>
      </c>
      <c r="E1243" s="4">
        <v>532</v>
      </c>
      <c r="F1243" s="5"/>
      <c r="G1243" s="6" t="str">
        <f>811.8*1.00000000</f>
        <v>0</v>
      </c>
      <c r="H1243" s="18" t="s">
        <v>13</v>
      </c>
    </row>
    <row r="1244" spans="1:8">
      <c r="A1244" s="11">
        <v>2422</v>
      </c>
      <c r="B1244" s="3" t="s">
        <v>3025</v>
      </c>
      <c r="C1244" s="3" t="s">
        <v>3026</v>
      </c>
      <c r="D1244" s="3" t="s">
        <v>3027</v>
      </c>
      <c r="E1244" s="4">
        <v>639</v>
      </c>
      <c r="F1244" s="5"/>
      <c r="G1244" s="6" t="str">
        <f>478.5*1.00000000</f>
        <v>0</v>
      </c>
      <c r="H1244" s="18" t="s">
        <v>13</v>
      </c>
    </row>
    <row r="1245" spans="1:8">
      <c r="A1245" s="11">
        <v>2698</v>
      </c>
      <c r="B1245" s="3" t="s">
        <v>3028</v>
      </c>
      <c r="C1245" s="3" t="s">
        <v>3029</v>
      </c>
      <c r="D1245" s="3" t="s">
        <v>3030</v>
      </c>
      <c r="E1245" s="4">
        <v>555</v>
      </c>
      <c r="F1245" s="5"/>
      <c r="G1245" s="6" t="str">
        <f>349.80*1.00000000</f>
        <v>0</v>
      </c>
      <c r="H1245" s="18" t="s">
        <v>13</v>
      </c>
    </row>
    <row r="1246" spans="1:8">
      <c r="A1246" s="11">
        <v>2700</v>
      </c>
      <c r="B1246" s="3" t="s">
        <v>3031</v>
      </c>
      <c r="C1246" s="3" t="s">
        <v>3032</v>
      </c>
      <c r="D1246" s="3" t="s">
        <v>3033</v>
      </c>
      <c r="E1246" s="4">
        <v>81</v>
      </c>
      <c r="F1246" s="5"/>
      <c r="G1246" s="6" t="str">
        <f>478.5*1.00000000</f>
        <v>0</v>
      </c>
      <c r="H1246" s="18" t="s">
        <v>13</v>
      </c>
    </row>
    <row r="1247" spans="1:8">
      <c r="A1247" s="11">
        <v>2491</v>
      </c>
      <c r="B1247" s="3" t="s">
        <v>3034</v>
      </c>
      <c r="C1247" s="3" t="s">
        <v>3035</v>
      </c>
      <c r="D1247" s="3" t="s">
        <v>3036</v>
      </c>
      <c r="E1247" s="4">
        <v>1060</v>
      </c>
      <c r="F1247" s="5"/>
      <c r="G1247" s="6" t="str">
        <f>478.5*1.00000000</f>
        <v>0</v>
      </c>
      <c r="H1247" s="18" t="s">
        <v>13</v>
      </c>
    </row>
    <row r="1248" spans="1:8">
      <c r="A1248" s="11">
        <v>2826</v>
      </c>
      <c r="B1248" s="3" t="s">
        <v>3037</v>
      </c>
      <c r="C1248" s="3" t="s">
        <v>3038</v>
      </c>
      <c r="D1248" s="3" t="s">
        <v>3039</v>
      </c>
      <c r="E1248" s="4">
        <v>63</v>
      </c>
      <c r="F1248" s="5"/>
      <c r="G1248" s="6" t="str">
        <f>511.5*1.00000000</f>
        <v>0</v>
      </c>
      <c r="H1248" s="18" t="s">
        <v>13</v>
      </c>
    </row>
    <row r="1249" spans="1:8">
      <c r="A1249" s="11">
        <v>2699</v>
      </c>
      <c r="B1249" s="3" t="s">
        <v>3040</v>
      </c>
      <c r="C1249" s="3" t="s">
        <v>3041</v>
      </c>
      <c r="D1249" s="3" t="s">
        <v>3042</v>
      </c>
      <c r="E1249" s="4"/>
      <c r="F1249" s="5"/>
      <c r="G1249" s="6" t="str">
        <f>349.80*1.00000000</f>
        <v>0</v>
      </c>
      <c r="H1249" s="18" t="s">
        <v>13</v>
      </c>
    </row>
    <row r="1250" spans="1:8">
      <c r="A1250" s="11">
        <v>2414</v>
      </c>
      <c r="B1250" s="3" t="s">
        <v>3043</v>
      </c>
      <c r="C1250" s="3" t="s">
        <v>3044</v>
      </c>
      <c r="D1250" s="3" t="s">
        <v>3045</v>
      </c>
      <c r="E1250" s="4">
        <v>173</v>
      </c>
      <c r="F1250" s="5"/>
      <c r="G1250" s="6" t="str">
        <f>478.5*1.00000000</f>
        <v>0</v>
      </c>
      <c r="H1250" s="18" t="s">
        <v>13</v>
      </c>
    </row>
    <row r="1251" spans="1:8">
      <c r="A1251" s="11">
        <v>2542</v>
      </c>
      <c r="B1251" s="3" t="s">
        <v>3046</v>
      </c>
      <c r="C1251" s="3" t="s">
        <v>3047</v>
      </c>
      <c r="D1251" s="3" t="s">
        <v>3048</v>
      </c>
      <c r="E1251" s="4">
        <v>62</v>
      </c>
      <c r="F1251" s="5"/>
      <c r="G1251" s="6" t="str">
        <f>955.02*1.00000000</f>
        <v>0</v>
      </c>
      <c r="H1251" s="18" t="s">
        <v>13</v>
      </c>
    </row>
    <row r="1252" spans="1:8">
      <c r="A1252" s="11">
        <v>1019</v>
      </c>
      <c r="B1252" s="3" t="s">
        <v>3049</v>
      </c>
      <c r="C1252" s="3" t="s">
        <v>3050</v>
      </c>
      <c r="D1252" s="3" t="s">
        <v>3051</v>
      </c>
      <c r="E1252" s="4">
        <v>314</v>
      </c>
      <c r="F1252" s="5"/>
      <c r="G1252" s="6" t="str">
        <f>924*1.00000000</f>
        <v>0</v>
      </c>
      <c r="H1252" s="18" t="s">
        <v>13</v>
      </c>
    </row>
    <row r="1253" spans="1:8">
      <c r="A1253" s="11">
        <v>2490</v>
      </c>
      <c r="B1253" s="3" t="s">
        <v>3052</v>
      </c>
      <c r="C1253" s="3" t="s">
        <v>3053</v>
      </c>
      <c r="D1253" s="3" t="s">
        <v>3054</v>
      </c>
      <c r="E1253" s="4">
        <v>415</v>
      </c>
      <c r="F1253" s="5"/>
      <c r="G1253" s="6" t="str">
        <f>889.6799999999999*1.00000000</f>
        <v>0</v>
      </c>
      <c r="H1253" s="18" t="s">
        <v>13</v>
      </c>
    </row>
    <row r="1254" spans="1:8">
      <c r="A1254" s="11">
        <v>2558</v>
      </c>
      <c r="B1254" s="3" t="s">
        <v>3055</v>
      </c>
      <c r="C1254" s="3" t="s">
        <v>3056</v>
      </c>
      <c r="D1254" s="3" t="s">
        <v>3057</v>
      </c>
      <c r="E1254" s="4"/>
      <c r="F1254" s="5"/>
      <c r="G1254" s="6" t="str">
        <f>237.6*1.00000000</f>
        <v>0</v>
      </c>
      <c r="H1254" s="18" t="s">
        <v>13</v>
      </c>
    </row>
    <row r="1255" spans="1:8">
      <c r="A1255" s="11">
        <v>2549</v>
      </c>
      <c r="B1255" s="3" t="s">
        <v>3058</v>
      </c>
      <c r="C1255" s="3" t="s">
        <v>3059</v>
      </c>
      <c r="D1255" s="3" t="s">
        <v>3060</v>
      </c>
      <c r="E1255" s="4">
        <v>74</v>
      </c>
      <c r="F1255" s="5"/>
      <c r="G1255" s="6" t="str">
        <f>237.6*1.00000000</f>
        <v>0</v>
      </c>
      <c r="H1255" s="18" t="s">
        <v>13</v>
      </c>
    </row>
    <row r="1256" spans="1:8">
      <c r="A1256" s="11">
        <v>2492</v>
      </c>
      <c r="B1256" s="3" t="s">
        <v>3061</v>
      </c>
      <c r="C1256" s="3" t="s">
        <v>3062</v>
      </c>
      <c r="D1256" s="3" t="s">
        <v>3063</v>
      </c>
      <c r="E1256" s="4">
        <v>200</v>
      </c>
      <c r="F1256" s="5"/>
      <c r="G1256" s="6" t="str">
        <f>237.6*1.00000000</f>
        <v>0</v>
      </c>
      <c r="H1256" s="18" t="s">
        <v>13</v>
      </c>
    </row>
    <row r="1257" spans="1:8">
      <c r="A1257" s="11">
        <v>2617</v>
      </c>
      <c r="B1257" s="3" t="s">
        <v>3064</v>
      </c>
      <c r="C1257" s="3" t="s">
        <v>3065</v>
      </c>
      <c r="D1257" s="3" t="s">
        <v>3066</v>
      </c>
      <c r="E1257" s="4">
        <v>87</v>
      </c>
      <c r="F1257" s="5"/>
      <c r="G1257" s="6" t="str">
        <f>237.6*1.00000000</f>
        <v>0</v>
      </c>
      <c r="H1257" s="18" t="s">
        <v>13</v>
      </c>
    </row>
    <row r="1258" spans="1:8">
      <c r="A1258" s="11">
        <v>2557</v>
      </c>
      <c r="B1258" s="3" t="s">
        <v>3067</v>
      </c>
      <c r="C1258" s="3" t="s">
        <v>3068</v>
      </c>
      <c r="D1258" s="3" t="s">
        <v>3069</v>
      </c>
      <c r="E1258" s="4">
        <v>61</v>
      </c>
      <c r="F1258" s="5"/>
      <c r="G1258" s="6" t="str">
        <f>258.06*1.00000000</f>
        <v>0</v>
      </c>
      <c r="H1258" s="18" t="s">
        <v>13</v>
      </c>
    </row>
    <row r="1259" spans="1:8">
      <c r="A1259" s="11">
        <v>2831</v>
      </c>
      <c r="B1259" s="3" t="s">
        <v>3070</v>
      </c>
      <c r="C1259" s="3" t="s">
        <v>3071</v>
      </c>
      <c r="D1259" s="3" t="s">
        <v>3072</v>
      </c>
      <c r="E1259" s="4"/>
      <c r="F1259" s="5">
        <v>2</v>
      </c>
      <c r="G1259" s="6" t="str">
        <f>3091.79*1.00000000</f>
        <v>0</v>
      </c>
      <c r="H1259" s="18" t="s">
        <v>13</v>
      </c>
    </row>
    <row r="1260" spans="1:8">
      <c r="A1260" s="11">
        <v>3058</v>
      </c>
      <c r="B1260" s="3" t="s">
        <v>3073</v>
      </c>
      <c r="C1260" s="3" t="s">
        <v>3074</v>
      </c>
      <c r="D1260" s="3" t="s">
        <v>2974</v>
      </c>
      <c r="E1260" s="4"/>
      <c r="F1260" s="5">
        <v>2</v>
      </c>
      <c r="G1260" s="6" t="str">
        <f>1564.6*1.00000000</f>
        <v>0</v>
      </c>
      <c r="H1260" s="18" t="s">
        <v>13</v>
      </c>
    </row>
    <row r="1261" spans="1:8">
      <c r="A1261" s="11">
        <v>3061</v>
      </c>
      <c r="B1261" s="3" t="s">
        <v>3075</v>
      </c>
      <c r="C1261" s="3" t="s">
        <v>3076</v>
      </c>
      <c r="D1261" s="3" t="s">
        <v>3077</v>
      </c>
      <c r="E1261" s="4"/>
      <c r="F1261" s="5">
        <v>2</v>
      </c>
      <c r="G1261" s="6" t="str">
        <f>1535.48*1.00000000</f>
        <v>0</v>
      </c>
      <c r="H1261" s="18" t="s">
        <v>13</v>
      </c>
    </row>
    <row r="1262" spans="1:8">
      <c r="A1262" s="11">
        <v>2701</v>
      </c>
      <c r="B1262" s="3" t="s">
        <v>3078</v>
      </c>
      <c r="C1262" s="3" t="s">
        <v>3079</v>
      </c>
      <c r="D1262" s="3" t="s">
        <v>3080</v>
      </c>
      <c r="E1262" s="4"/>
      <c r="F1262" s="5">
        <v>1</v>
      </c>
      <c r="G1262" s="6" t="str">
        <f>830.5*1.00000000</f>
        <v>0</v>
      </c>
      <c r="H1262" s="18" t="s">
        <v>13</v>
      </c>
    </row>
    <row r="1263" spans="1:8">
      <c r="A1263" s="11">
        <v>2644</v>
      </c>
      <c r="B1263" s="3" t="s">
        <v>3081</v>
      </c>
      <c r="C1263" s="3" t="s">
        <v>3082</v>
      </c>
      <c r="D1263" s="3" t="s">
        <v>3080</v>
      </c>
      <c r="E1263" s="4">
        <v>4</v>
      </c>
      <c r="F1263" s="5">
        <v>1</v>
      </c>
      <c r="G1263" s="6" t="str">
        <f>830.5*1.00000000</f>
        <v>0</v>
      </c>
      <c r="H1263" s="18" t="s">
        <v>13</v>
      </c>
    </row>
    <row r="1264" spans="1:8">
      <c r="A1264" s="11">
        <v>197</v>
      </c>
      <c r="B1264" s="3" t="s">
        <v>3083</v>
      </c>
      <c r="C1264" s="3" t="s">
        <v>3084</v>
      </c>
      <c r="D1264" s="3" t="s">
        <v>3085</v>
      </c>
      <c r="E1264" s="4">
        <v>2938</v>
      </c>
      <c r="F1264" s="5"/>
      <c r="G1264" s="6" t="str">
        <f>495*1.00000000</f>
        <v>0</v>
      </c>
      <c r="H1264" s="18" t="s">
        <v>13</v>
      </c>
    </row>
    <row r="1265" spans="1:8">
      <c r="A1265" s="11">
        <v>2830</v>
      </c>
      <c r="B1265" s="3" t="s">
        <v>3086</v>
      </c>
      <c r="C1265" s="3" t="s">
        <v>3087</v>
      </c>
      <c r="D1265" s="3" t="s">
        <v>3085</v>
      </c>
      <c r="E1265" s="4"/>
      <c r="F1265" s="5">
        <v>2</v>
      </c>
      <c r="G1265" s="6" t="str">
        <f>1622.53*1.00000000</f>
        <v>0</v>
      </c>
      <c r="H1265" s="18" t="s">
        <v>13</v>
      </c>
    </row>
    <row r="1266" spans="1:8">
      <c r="A1266" s="11">
        <v>3060</v>
      </c>
      <c r="B1266" s="3" t="s">
        <v>3088</v>
      </c>
      <c r="C1266" s="3" t="s">
        <v>3089</v>
      </c>
      <c r="D1266" s="3" t="s">
        <v>3090</v>
      </c>
      <c r="E1266" s="4"/>
      <c r="F1266" s="5">
        <v>2</v>
      </c>
      <c r="G1266" s="6" t="str">
        <f>1564.72*1.00000000</f>
        <v>0</v>
      </c>
      <c r="H1266" s="18" t="s">
        <v>13</v>
      </c>
    </row>
    <row r="1267" spans="1:8">
      <c r="A1267" s="11">
        <v>2568</v>
      </c>
      <c r="B1267" s="3" t="s">
        <v>3091</v>
      </c>
      <c r="C1267" s="3" t="s">
        <v>3092</v>
      </c>
      <c r="D1267" s="3" t="s">
        <v>3093</v>
      </c>
      <c r="E1267" s="4">
        <v>93</v>
      </c>
      <c r="F1267" s="5"/>
      <c r="G1267" s="6" t="str">
        <f>1742.4*1.00000000</f>
        <v>0</v>
      </c>
      <c r="H1267" s="18" t="s">
        <v>13</v>
      </c>
    </row>
    <row r="1268" spans="1:8">
      <c r="A1268" s="12" t="s">
        <v>3094</v>
      </c>
      <c r="B1268" s="3"/>
      <c r="C1268" s="3"/>
      <c r="D1268" s="3"/>
      <c r="E1268" s="4"/>
      <c r="F1268" s="5"/>
      <c r="G1268" s="4"/>
      <c r="H1268" s="18"/>
    </row>
    <row r="1269" spans="1:8">
      <c r="A1269" s="11">
        <v>2710</v>
      </c>
      <c r="B1269" s="3" t="s">
        <v>3095</v>
      </c>
      <c r="C1269" s="3" t="s">
        <v>3096</v>
      </c>
      <c r="D1269" s="3" t="s">
        <v>3097</v>
      </c>
      <c r="E1269" s="4">
        <v>54</v>
      </c>
      <c r="F1269" s="5"/>
      <c r="G1269" s="6" t="str">
        <f>6732*1.00000000</f>
        <v>0</v>
      </c>
      <c r="H1269" s="18" t="s">
        <v>13</v>
      </c>
    </row>
    <row r="1270" spans="1:8">
      <c r="A1270" s="11">
        <v>2552</v>
      </c>
      <c r="B1270" s="3" t="s">
        <v>3098</v>
      </c>
      <c r="C1270" s="3" t="s">
        <v>3099</v>
      </c>
      <c r="D1270" s="3" t="s">
        <v>3100</v>
      </c>
      <c r="E1270" s="4">
        <v>28</v>
      </c>
      <c r="F1270" s="5"/>
      <c r="G1270" s="6" t="str">
        <f>6095.10*1.00000000</f>
        <v>0</v>
      </c>
      <c r="H1270" s="18" t="s">
        <v>13</v>
      </c>
    </row>
    <row r="1271" spans="1:8">
      <c r="A1271" s="11">
        <v>2560</v>
      </c>
      <c r="B1271" s="3" t="s">
        <v>3101</v>
      </c>
      <c r="C1271" s="3" t="s">
        <v>3102</v>
      </c>
      <c r="D1271" s="3" t="s">
        <v>3103</v>
      </c>
      <c r="E1271" s="4">
        <v>32</v>
      </c>
      <c r="F1271" s="5"/>
      <c r="G1271" s="6" t="str">
        <f>2765.4*1.00000000</f>
        <v>0</v>
      </c>
      <c r="H1271" s="18" t="s">
        <v>13</v>
      </c>
    </row>
    <row r="1272" spans="1:8">
      <c r="A1272" s="11">
        <v>2559</v>
      </c>
      <c r="B1272" s="3" t="s">
        <v>3104</v>
      </c>
      <c r="C1272" s="3" t="s">
        <v>3105</v>
      </c>
      <c r="D1272" s="3" t="s">
        <v>3106</v>
      </c>
      <c r="E1272" s="4">
        <v>50</v>
      </c>
      <c r="F1272" s="5"/>
      <c r="G1272" s="6" t="str">
        <f>1459.92*1.00000000</f>
        <v>0</v>
      </c>
      <c r="H1272" s="18" t="s">
        <v>13</v>
      </c>
    </row>
    <row r="1273" spans="1:8">
      <c r="A1273" s="11">
        <v>2738</v>
      </c>
      <c r="B1273" s="3" t="s">
        <v>3107</v>
      </c>
      <c r="C1273" s="3" t="s">
        <v>3108</v>
      </c>
      <c r="D1273" s="3" t="s">
        <v>3109</v>
      </c>
      <c r="E1273" s="4">
        <v>102</v>
      </c>
      <c r="F1273" s="5"/>
      <c r="G1273" s="6" t="str">
        <f>3300*1.00000000</f>
        <v>0</v>
      </c>
      <c r="H1273" s="18" t="s">
        <v>13</v>
      </c>
    </row>
    <row r="1274" spans="1:8">
      <c r="A1274" s="11">
        <v>2505</v>
      </c>
      <c r="B1274" s="3" t="s">
        <v>3110</v>
      </c>
      <c r="C1274" s="3" t="s">
        <v>3111</v>
      </c>
      <c r="D1274" s="3" t="s">
        <v>3112</v>
      </c>
      <c r="E1274" s="4">
        <v>9</v>
      </c>
      <c r="F1274" s="5"/>
      <c r="G1274" s="6" t="str">
        <f>8989.86*1.00000000</f>
        <v>0</v>
      </c>
      <c r="H1274" s="18" t="s">
        <v>13</v>
      </c>
    </row>
    <row r="1275" spans="1:8">
      <c r="A1275" s="11">
        <v>1394</v>
      </c>
      <c r="B1275" s="3" t="s">
        <v>3113</v>
      </c>
      <c r="C1275" s="3" t="s">
        <v>3114</v>
      </c>
      <c r="D1275" s="3" t="s">
        <v>3115</v>
      </c>
      <c r="E1275" s="4">
        <v>10</v>
      </c>
      <c r="F1275" s="5">
        <v>12</v>
      </c>
      <c r="G1275" s="6" t="str">
        <f>986.7*1.00000000</f>
        <v>0</v>
      </c>
      <c r="H1275" s="18" t="s">
        <v>13</v>
      </c>
    </row>
    <row r="1276" spans="1:8">
      <c r="A1276" s="11">
        <v>1498</v>
      </c>
      <c r="B1276" s="3" t="s">
        <v>3116</v>
      </c>
      <c r="C1276" s="3" t="s">
        <v>3117</v>
      </c>
      <c r="D1276" s="3" t="s">
        <v>3118</v>
      </c>
      <c r="E1276" s="4"/>
      <c r="F1276" s="5">
        <v>12</v>
      </c>
      <c r="G1276" s="6" t="str">
        <f>1118.7*1.00000000</f>
        <v>0</v>
      </c>
      <c r="H1276" s="18" t="s">
        <v>13</v>
      </c>
    </row>
    <row r="1277" spans="1:8">
      <c r="A1277" s="11">
        <v>872</v>
      </c>
      <c r="B1277" s="3" t="s">
        <v>3119</v>
      </c>
      <c r="C1277" s="3" t="s">
        <v>3120</v>
      </c>
      <c r="D1277" s="3" t="s">
        <v>229</v>
      </c>
      <c r="E1277" s="4">
        <v>516</v>
      </c>
      <c r="F1277" s="5"/>
      <c r="G1277" s="6" t="str">
        <f>1300.2*1.00000000</f>
        <v>0</v>
      </c>
      <c r="H1277" s="18" t="s">
        <v>13</v>
      </c>
    </row>
    <row r="1278" spans="1:8">
      <c r="A1278" s="11">
        <v>1384</v>
      </c>
      <c r="B1278" s="3" t="s">
        <v>3121</v>
      </c>
      <c r="C1278" s="3" t="s">
        <v>3122</v>
      </c>
      <c r="D1278" s="3" t="s">
        <v>3115</v>
      </c>
      <c r="E1278" s="4"/>
      <c r="F1278" s="5">
        <v>2</v>
      </c>
      <c r="G1278" s="6" t="str">
        <f>2349.7*1.00000000</f>
        <v>0</v>
      </c>
      <c r="H1278" s="18" t="s">
        <v>13</v>
      </c>
    </row>
    <row r="1279" spans="1:8">
      <c r="A1279" s="11">
        <v>1410</v>
      </c>
      <c r="B1279" s="3" t="s">
        <v>3123</v>
      </c>
      <c r="C1279" s="3" t="s">
        <v>3124</v>
      </c>
      <c r="D1279" s="3" t="s">
        <v>3115</v>
      </c>
      <c r="E1279" s="4"/>
      <c r="F1279" s="5">
        <v>2</v>
      </c>
      <c r="G1279" s="6" t="str">
        <f>2349.7*1.00000000</f>
        <v>0</v>
      </c>
      <c r="H1279" s="18" t="s">
        <v>13</v>
      </c>
    </row>
    <row r="1280" spans="1:8">
      <c r="A1280" s="11">
        <v>1385</v>
      </c>
      <c r="B1280" s="3" t="s">
        <v>3125</v>
      </c>
      <c r="C1280" s="3" t="s">
        <v>3126</v>
      </c>
      <c r="D1280" s="3" t="s">
        <v>3115</v>
      </c>
      <c r="E1280" s="4"/>
      <c r="F1280" s="5">
        <v>2</v>
      </c>
      <c r="G1280" s="6"/>
      <c r="H1280" s="18" t="s">
        <v>13</v>
      </c>
    </row>
    <row r="1281" spans="1:8">
      <c r="A1281" s="11">
        <v>1411</v>
      </c>
      <c r="B1281" s="3" t="s">
        <v>3127</v>
      </c>
      <c r="C1281" s="3" t="s">
        <v>3128</v>
      </c>
      <c r="D1281" s="3" t="s">
        <v>3129</v>
      </c>
      <c r="E1281" s="4"/>
      <c r="F1281" s="5">
        <v>2</v>
      </c>
      <c r="G1281" s="6" t="str">
        <f>2568.95*1.00000000</f>
        <v>0</v>
      </c>
      <c r="H1281" s="18" t="s">
        <v>13</v>
      </c>
    </row>
    <row r="1282" spans="1:8">
      <c r="A1282" s="11">
        <v>1412</v>
      </c>
      <c r="B1282" s="3" t="s">
        <v>3130</v>
      </c>
      <c r="C1282" s="3" t="s">
        <v>3131</v>
      </c>
      <c r="D1282" s="3" t="s">
        <v>3129</v>
      </c>
      <c r="E1282" s="4"/>
      <c r="F1282" s="5">
        <v>2</v>
      </c>
      <c r="G1282" s="6" t="str">
        <f>2568.95*1.00000000</f>
        <v>0</v>
      </c>
      <c r="H1282" s="18" t="s">
        <v>13</v>
      </c>
    </row>
    <row r="1283" spans="1:8">
      <c r="A1283" s="11">
        <v>1413</v>
      </c>
      <c r="B1283" s="3" t="s">
        <v>3132</v>
      </c>
      <c r="C1283" s="3" t="s">
        <v>3133</v>
      </c>
      <c r="D1283" s="3" t="s">
        <v>3134</v>
      </c>
      <c r="E1283" s="4"/>
      <c r="F1283" s="5">
        <v>2</v>
      </c>
      <c r="G1283" s="6" t="str">
        <f>2616.84*1.00000000</f>
        <v>0</v>
      </c>
      <c r="H1283" s="18" t="s">
        <v>13</v>
      </c>
    </row>
    <row r="1284" spans="1:8">
      <c r="A1284" s="11">
        <v>1417</v>
      </c>
      <c r="B1284" s="3" t="s">
        <v>3135</v>
      </c>
      <c r="C1284" s="3" t="s">
        <v>3136</v>
      </c>
      <c r="D1284" s="3" t="s">
        <v>3118</v>
      </c>
      <c r="E1284" s="4"/>
      <c r="F1284" s="5">
        <v>2</v>
      </c>
      <c r="G1284" s="6" t="str">
        <f>2931.88*1.00000000</f>
        <v>0</v>
      </c>
      <c r="H1284" s="18" t="s">
        <v>13</v>
      </c>
    </row>
    <row r="1285" spans="1:8">
      <c r="A1285" s="11">
        <v>1416</v>
      </c>
      <c r="B1285" s="3" t="s">
        <v>3137</v>
      </c>
      <c r="C1285" s="3" t="s">
        <v>3138</v>
      </c>
      <c r="D1285" s="3" t="s">
        <v>3118</v>
      </c>
      <c r="E1285" s="4"/>
      <c r="F1285" s="5">
        <v>2</v>
      </c>
      <c r="G1285" s="6" t="str">
        <f>2931.88*1.00000000</f>
        <v>0</v>
      </c>
      <c r="H1285" s="18" t="s">
        <v>13</v>
      </c>
    </row>
    <row r="1286" spans="1:8">
      <c r="A1286" s="11">
        <v>1414</v>
      </c>
      <c r="B1286" s="3" t="s">
        <v>3139</v>
      </c>
      <c r="C1286" s="3" t="s">
        <v>3140</v>
      </c>
      <c r="D1286" s="3" t="s">
        <v>3141</v>
      </c>
      <c r="E1286" s="4"/>
      <c r="F1286" s="5">
        <v>2</v>
      </c>
      <c r="G1286" s="6" t="str">
        <f>3436.99*1.00000000</f>
        <v>0</v>
      </c>
      <c r="H1286" s="18" t="s">
        <v>13</v>
      </c>
    </row>
    <row r="1287" spans="1:8">
      <c r="A1287" s="11">
        <v>1418</v>
      </c>
      <c r="B1287" s="3" t="s">
        <v>3142</v>
      </c>
      <c r="C1287" s="3" t="s">
        <v>3143</v>
      </c>
      <c r="D1287" s="3" t="s">
        <v>3144</v>
      </c>
      <c r="E1287" s="4"/>
      <c r="F1287" s="5">
        <v>2</v>
      </c>
      <c r="G1287" s="6" t="str">
        <f>3285.08*1.00000000</f>
        <v>0</v>
      </c>
      <c r="H1287" s="18" t="s">
        <v>13</v>
      </c>
    </row>
    <row r="1288" spans="1:8">
      <c r="A1288" s="11">
        <v>1419</v>
      </c>
      <c r="B1288" s="3" t="s">
        <v>3145</v>
      </c>
      <c r="C1288" s="3" t="s">
        <v>3146</v>
      </c>
      <c r="D1288" s="3" t="s">
        <v>3144</v>
      </c>
      <c r="E1288" s="4"/>
      <c r="F1288" s="5">
        <v>2</v>
      </c>
      <c r="G1288" s="6" t="str">
        <f>3285.08*1.00000000</f>
        <v>0</v>
      </c>
      <c r="H1288" s="18" t="s">
        <v>13</v>
      </c>
    </row>
    <row r="1289" spans="1:8">
      <c r="A1289" s="11">
        <v>1415</v>
      </c>
      <c r="B1289" s="3" t="s">
        <v>3147</v>
      </c>
      <c r="C1289" s="3" t="s">
        <v>3148</v>
      </c>
      <c r="D1289" s="3" t="s">
        <v>3149</v>
      </c>
      <c r="E1289" s="4"/>
      <c r="F1289" s="5">
        <v>2</v>
      </c>
      <c r="G1289" s="6" t="str">
        <f>4020.67*1.00000000</f>
        <v>0</v>
      </c>
      <c r="H1289" s="18" t="s">
        <v>13</v>
      </c>
    </row>
    <row r="1290" spans="1:8">
      <c r="A1290" s="11">
        <v>1377</v>
      </c>
      <c r="B1290" s="3" t="s">
        <v>3150</v>
      </c>
      <c r="C1290" s="3" t="s">
        <v>3151</v>
      </c>
      <c r="D1290" s="3" t="s">
        <v>3152</v>
      </c>
      <c r="E1290" s="4"/>
      <c r="F1290" s="5">
        <v>2</v>
      </c>
      <c r="G1290" s="6" t="str">
        <f>4020.67*1.00000000</f>
        <v>0</v>
      </c>
      <c r="H1290" s="18" t="s">
        <v>13</v>
      </c>
    </row>
    <row r="1291" spans="1:8">
      <c r="A1291" s="11">
        <v>1420</v>
      </c>
      <c r="B1291" s="3" t="s">
        <v>3153</v>
      </c>
      <c r="C1291" s="3" t="s">
        <v>3154</v>
      </c>
      <c r="D1291" s="3" t="s">
        <v>3152</v>
      </c>
      <c r="E1291" s="4"/>
      <c r="F1291" s="5">
        <v>2</v>
      </c>
      <c r="G1291" s="6" t="str">
        <f>4020.67*1.00000000</f>
        <v>0</v>
      </c>
      <c r="H1291" s="18" t="s">
        <v>13</v>
      </c>
    </row>
    <row r="1292" spans="1:8">
      <c r="A1292" s="11">
        <v>1421</v>
      </c>
      <c r="B1292" s="3" t="s">
        <v>3155</v>
      </c>
      <c r="C1292" s="3" t="s">
        <v>3156</v>
      </c>
      <c r="D1292" s="3" t="s">
        <v>3157</v>
      </c>
      <c r="E1292" s="4"/>
      <c r="F1292" s="5">
        <v>2</v>
      </c>
      <c r="G1292" s="6" t="str">
        <f>4431.5*1.00000000</f>
        <v>0</v>
      </c>
      <c r="H1292" s="18" t="s">
        <v>13</v>
      </c>
    </row>
    <row r="1293" spans="1:8">
      <c r="A1293" s="11">
        <v>1422</v>
      </c>
      <c r="B1293" s="3" t="s">
        <v>3158</v>
      </c>
      <c r="C1293" s="3" t="s">
        <v>3159</v>
      </c>
      <c r="D1293" s="3" t="s">
        <v>3157</v>
      </c>
      <c r="E1293" s="4"/>
      <c r="F1293" s="5">
        <v>2</v>
      </c>
      <c r="G1293" s="6" t="str">
        <f>4431.5*1.00000000</f>
        <v>0</v>
      </c>
      <c r="H1293" s="18" t="s">
        <v>13</v>
      </c>
    </row>
    <row r="1294" spans="1:8">
      <c r="A1294" s="11">
        <v>1424</v>
      </c>
      <c r="B1294" s="3" t="s">
        <v>3160</v>
      </c>
      <c r="C1294" s="3" t="s">
        <v>3161</v>
      </c>
      <c r="D1294" s="3" t="s">
        <v>3162</v>
      </c>
      <c r="E1294" s="4"/>
      <c r="F1294" s="5">
        <v>2</v>
      </c>
      <c r="G1294" s="6" t="str">
        <f>4632.04*1.00000000</f>
        <v>0</v>
      </c>
      <c r="H1294" s="18" t="s">
        <v>13</v>
      </c>
    </row>
    <row r="1295" spans="1:8">
      <c r="A1295" s="11">
        <v>1425</v>
      </c>
      <c r="B1295" s="3" t="s">
        <v>3163</v>
      </c>
      <c r="C1295" s="3" t="s">
        <v>3164</v>
      </c>
      <c r="D1295" s="3" t="s">
        <v>3162</v>
      </c>
      <c r="E1295" s="4"/>
      <c r="F1295" s="5">
        <v>2</v>
      </c>
      <c r="G1295" s="6" t="str">
        <f>4632.04*1.00000000</f>
        <v>0</v>
      </c>
      <c r="H1295" s="18" t="s">
        <v>13</v>
      </c>
    </row>
    <row r="1296" spans="1:8">
      <c r="A1296" s="11">
        <v>1426</v>
      </c>
      <c r="B1296" s="3" t="s">
        <v>3165</v>
      </c>
      <c r="C1296" s="3" t="s">
        <v>3166</v>
      </c>
      <c r="D1296" s="3" t="s">
        <v>3167</v>
      </c>
      <c r="E1296" s="4"/>
      <c r="F1296" s="5">
        <v>2</v>
      </c>
      <c r="G1296" s="6" t="str">
        <f>6092.75*1.00000000</f>
        <v>0</v>
      </c>
      <c r="H1296" s="18" t="s">
        <v>13</v>
      </c>
    </row>
    <row r="1297" spans="1:8">
      <c r="A1297" s="11">
        <v>1427</v>
      </c>
      <c r="B1297" s="3" t="s">
        <v>3168</v>
      </c>
      <c r="C1297" s="3" t="s">
        <v>3169</v>
      </c>
      <c r="D1297" s="3" t="s">
        <v>3167</v>
      </c>
      <c r="E1297" s="4"/>
      <c r="F1297" s="5">
        <v>2</v>
      </c>
      <c r="G1297" s="6" t="str">
        <f>6092.75*1.00000000</f>
        <v>0</v>
      </c>
      <c r="H1297" s="18" t="s">
        <v>13</v>
      </c>
    </row>
    <row r="1298" spans="1:8">
      <c r="A1298" s="11">
        <v>2517</v>
      </c>
      <c r="B1298" s="3" t="s">
        <v>3170</v>
      </c>
      <c r="C1298" s="3" t="s">
        <v>3171</v>
      </c>
      <c r="D1298" s="3" t="s">
        <v>3172</v>
      </c>
      <c r="E1298" s="4"/>
      <c r="F1298" s="5">
        <v>2</v>
      </c>
      <c r="G1298" s="6" t="str">
        <f>8403.53*1.00000000</f>
        <v>0</v>
      </c>
      <c r="H1298" s="18" t="s">
        <v>13</v>
      </c>
    </row>
    <row r="1299" spans="1:8">
      <c r="A1299" s="11">
        <v>2518</v>
      </c>
      <c r="B1299" s="3" t="s">
        <v>3173</v>
      </c>
      <c r="C1299" s="3" t="s">
        <v>3174</v>
      </c>
      <c r="D1299" s="3" t="s">
        <v>3175</v>
      </c>
      <c r="E1299" s="4"/>
      <c r="F1299" s="5">
        <v>2</v>
      </c>
      <c r="G1299" s="6" t="str">
        <f>9845.53*1.00000000</f>
        <v>0</v>
      </c>
      <c r="H1299" s="18" t="s">
        <v>13</v>
      </c>
    </row>
    <row r="1300" spans="1:8">
      <c r="A1300" s="11">
        <v>1500</v>
      </c>
      <c r="B1300" s="3" t="s">
        <v>3176</v>
      </c>
      <c r="C1300" s="3" t="s">
        <v>3177</v>
      </c>
      <c r="D1300" s="3" t="s">
        <v>3178</v>
      </c>
      <c r="E1300" s="4"/>
      <c r="F1300" s="5">
        <v>2</v>
      </c>
      <c r="G1300" s="6" t="str">
        <f>18794.58*1.00000000</f>
        <v>0</v>
      </c>
      <c r="H1300" s="18" t="s">
        <v>13</v>
      </c>
    </row>
    <row r="1301" spans="1:8">
      <c r="A1301" s="11">
        <v>2570</v>
      </c>
      <c r="B1301" s="3" t="s">
        <v>3179</v>
      </c>
      <c r="C1301" s="3" t="s">
        <v>3180</v>
      </c>
      <c r="D1301" s="3" t="s">
        <v>3181</v>
      </c>
      <c r="E1301" s="4"/>
      <c r="F1301" s="5">
        <v>2</v>
      </c>
      <c r="G1301" s="6" t="str">
        <f>12936.05*1.00000000</f>
        <v>0</v>
      </c>
      <c r="H1301" s="18" t="s">
        <v>13</v>
      </c>
    </row>
    <row r="1302" spans="1:8">
      <c r="A1302" s="11">
        <v>2571</v>
      </c>
      <c r="B1302" s="3" t="s">
        <v>3182</v>
      </c>
      <c r="C1302" s="3" t="s">
        <v>3183</v>
      </c>
      <c r="D1302" s="3" t="s">
        <v>3184</v>
      </c>
      <c r="E1302" s="4"/>
      <c r="F1302" s="5">
        <v>2</v>
      </c>
      <c r="G1302" s="6" t="str">
        <f>14259.06*1.00000000</f>
        <v>0</v>
      </c>
      <c r="H1302" s="18" t="s">
        <v>13</v>
      </c>
    </row>
    <row r="1303" spans="1:8">
      <c r="A1303" s="11">
        <v>2572</v>
      </c>
      <c r="B1303" s="3" t="s">
        <v>3185</v>
      </c>
      <c r="C1303" s="3" t="s">
        <v>3186</v>
      </c>
      <c r="D1303" s="3" t="s">
        <v>3187</v>
      </c>
      <c r="E1303" s="4"/>
      <c r="F1303" s="5">
        <v>2</v>
      </c>
      <c r="G1303" s="6" t="str">
        <f>15573.1*1.00000000</f>
        <v>0</v>
      </c>
      <c r="H1303" s="18" t="s">
        <v>13</v>
      </c>
    </row>
    <row r="1304" spans="1:8">
      <c r="A1304" s="11">
        <v>2573</v>
      </c>
      <c r="B1304" s="3" t="s">
        <v>3188</v>
      </c>
      <c r="C1304" s="3" t="s">
        <v>3189</v>
      </c>
      <c r="D1304" s="3" t="s">
        <v>3190</v>
      </c>
      <c r="E1304" s="4"/>
      <c r="F1304" s="5">
        <v>2</v>
      </c>
      <c r="G1304" s="6" t="str">
        <f>17211.9*1.00000000</f>
        <v>0</v>
      </c>
      <c r="H1304" s="18" t="s">
        <v>13</v>
      </c>
    </row>
    <row r="1305" spans="1:8">
      <c r="A1305" s="11">
        <v>2547</v>
      </c>
      <c r="B1305" s="3" t="s">
        <v>3191</v>
      </c>
      <c r="C1305" s="3" t="s">
        <v>3192</v>
      </c>
      <c r="D1305" s="3" t="s">
        <v>3144</v>
      </c>
      <c r="E1305" s="4">
        <v>126</v>
      </c>
      <c r="F1305" s="5"/>
      <c r="G1305" s="6" t="str">
        <f>1216.38*1.00000000</f>
        <v>0</v>
      </c>
      <c r="H1305" s="18" t="s">
        <v>13</v>
      </c>
    </row>
    <row r="1306" spans="1:8">
      <c r="A1306" s="11">
        <v>2548</v>
      </c>
      <c r="B1306" s="3" t="s">
        <v>3193</v>
      </c>
      <c r="C1306" s="3" t="s">
        <v>3194</v>
      </c>
      <c r="D1306" s="3" t="s">
        <v>3157</v>
      </c>
      <c r="E1306" s="4">
        <v>489</v>
      </c>
      <c r="F1306" s="5"/>
      <c r="G1306" s="6" t="str">
        <f>1294.92*1.00000000</f>
        <v>0</v>
      </c>
      <c r="H1306" s="18" t="s">
        <v>13</v>
      </c>
    </row>
    <row r="1307" spans="1:8">
      <c r="A1307" s="11">
        <v>3219</v>
      </c>
      <c r="B1307" s="3" t="s">
        <v>3195</v>
      </c>
      <c r="C1307" s="3" t="s">
        <v>3196</v>
      </c>
      <c r="D1307" s="3" t="s">
        <v>3129</v>
      </c>
      <c r="E1307" s="4">
        <v>30</v>
      </c>
      <c r="F1307" s="5"/>
      <c r="G1307" s="6" t="str">
        <f>1101.54*1.00000000</f>
        <v>0</v>
      </c>
      <c r="H1307" s="18" t="s">
        <v>13</v>
      </c>
    </row>
    <row r="1308" spans="1:8">
      <c r="A1308" s="11">
        <v>2673</v>
      </c>
      <c r="B1308" s="3" t="s">
        <v>3197</v>
      </c>
      <c r="C1308" s="3" t="s">
        <v>3198</v>
      </c>
      <c r="D1308" s="3" t="s">
        <v>3118</v>
      </c>
      <c r="E1308" s="4">
        <v>249</v>
      </c>
      <c r="F1308" s="5"/>
      <c r="G1308" s="6" t="str">
        <f>1158.3*1.00000000</f>
        <v>0</v>
      </c>
      <c r="H1308" s="18" t="s">
        <v>13</v>
      </c>
    </row>
    <row r="1309" spans="1:8">
      <c r="A1309" s="11">
        <v>2674</v>
      </c>
      <c r="B1309" s="3" t="s">
        <v>3199</v>
      </c>
      <c r="C1309" s="3" t="s">
        <v>3200</v>
      </c>
      <c r="D1309" s="3" t="s">
        <v>3144</v>
      </c>
      <c r="E1309" s="4">
        <v>229</v>
      </c>
      <c r="F1309" s="5"/>
      <c r="G1309" s="6" t="str">
        <f>1216.38*1.00000000</f>
        <v>0</v>
      </c>
      <c r="H1309" s="18" t="s">
        <v>13</v>
      </c>
    </row>
    <row r="1310" spans="1:8">
      <c r="A1310" s="11">
        <v>979</v>
      </c>
      <c r="B1310" s="3" t="s">
        <v>3201</v>
      </c>
      <c r="C1310" s="3" t="s">
        <v>3202</v>
      </c>
      <c r="D1310" s="3" t="s">
        <v>3152</v>
      </c>
      <c r="E1310" s="4">
        <v>327</v>
      </c>
      <c r="F1310" s="5"/>
      <c r="G1310" s="6" t="str">
        <f>1366.2*1.00000000</f>
        <v>0</v>
      </c>
      <c r="H1310" s="18" t="s">
        <v>13</v>
      </c>
    </row>
    <row r="1311" spans="1:8">
      <c r="A1311" s="11">
        <v>2546</v>
      </c>
      <c r="B1311" s="3" t="s">
        <v>3203</v>
      </c>
      <c r="C1311" s="3" t="s">
        <v>3204</v>
      </c>
      <c r="D1311" s="3" t="s">
        <v>3157</v>
      </c>
      <c r="E1311" s="4">
        <v>347</v>
      </c>
      <c r="F1311" s="5"/>
      <c r="G1311" s="6" t="str">
        <f>1498.2*1.00000000</f>
        <v>0</v>
      </c>
      <c r="H1311" s="18" t="s">
        <v>13</v>
      </c>
    </row>
    <row r="1312" spans="1:8">
      <c r="A1312" s="11">
        <v>2415</v>
      </c>
      <c r="B1312" s="3" t="s">
        <v>3205</v>
      </c>
      <c r="C1312" s="3" t="s">
        <v>3206</v>
      </c>
      <c r="D1312" s="3" t="s">
        <v>3207</v>
      </c>
      <c r="E1312" s="4">
        <v>385</v>
      </c>
      <c r="F1312" s="5"/>
      <c r="G1312" s="6" t="str">
        <f>1754.94*1.00000000</f>
        <v>0</v>
      </c>
      <c r="H1312" s="18" t="s">
        <v>13</v>
      </c>
    </row>
    <row r="1313" spans="1:8">
      <c r="A1313" s="11">
        <v>1362</v>
      </c>
      <c r="B1313" s="3" t="s">
        <v>3208</v>
      </c>
      <c r="C1313" s="3" t="s">
        <v>3209</v>
      </c>
      <c r="D1313" s="3" t="s">
        <v>3167</v>
      </c>
      <c r="E1313" s="4">
        <v>464</v>
      </c>
      <c r="F1313" s="5"/>
      <c r="G1313" s="6" t="str">
        <f>1890.24*1.00000000</f>
        <v>0</v>
      </c>
      <c r="H1313" s="18" t="s">
        <v>13</v>
      </c>
    </row>
    <row r="1314" spans="1:8">
      <c r="A1314" s="11">
        <v>2624</v>
      </c>
      <c r="B1314" s="3" t="s">
        <v>3210</v>
      </c>
      <c r="C1314" s="3" t="s">
        <v>3211</v>
      </c>
      <c r="D1314" s="3" t="s">
        <v>3212</v>
      </c>
      <c r="E1314" s="4">
        <v>18</v>
      </c>
      <c r="F1314" s="5"/>
      <c r="G1314" s="6" t="str">
        <f>1195.26*1.00000000</f>
        <v>0</v>
      </c>
      <c r="H1314" s="18" t="s">
        <v>13</v>
      </c>
    </row>
    <row r="1315" spans="1:8">
      <c r="A1315" s="11">
        <v>1592</v>
      </c>
      <c r="B1315" s="3" t="s">
        <v>3213</v>
      </c>
      <c r="C1315" s="3" t="s">
        <v>3214</v>
      </c>
      <c r="D1315" s="3" t="s">
        <v>3215</v>
      </c>
      <c r="E1315" s="4">
        <v>31</v>
      </c>
      <c r="F1315" s="5"/>
      <c r="G1315" s="6" t="str">
        <f>1349.70*1.00000000</f>
        <v>0</v>
      </c>
      <c r="H1315" s="18" t="s">
        <v>13</v>
      </c>
    </row>
    <row r="1316" spans="1:8">
      <c r="A1316" s="11">
        <v>2556</v>
      </c>
      <c r="B1316" s="3" t="s">
        <v>3216</v>
      </c>
      <c r="C1316" s="3" t="s">
        <v>3217</v>
      </c>
      <c r="D1316" s="3" t="s">
        <v>3152</v>
      </c>
      <c r="E1316" s="4">
        <v>77</v>
      </c>
      <c r="F1316" s="5"/>
      <c r="G1316" s="6" t="str">
        <f>1230.24*1.00000000</f>
        <v>0</v>
      </c>
      <c r="H1316" s="18" t="s">
        <v>13</v>
      </c>
    </row>
    <row r="1317" spans="1:8">
      <c r="A1317" s="11">
        <v>1060</v>
      </c>
      <c r="B1317" s="3" t="s">
        <v>3218</v>
      </c>
      <c r="C1317" s="3" t="s">
        <v>3219</v>
      </c>
      <c r="D1317" s="3" t="s">
        <v>3220</v>
      </c>
      <c r="E1317" s="4">
        <v>183</v>
      </c>
      <c r="F1317" s="5"/>
      <c r="G1317" s="6" t="str">
        <f>986.7*1.00000000</f>
        <v>0</v>
      </c>
      <c r="H1317" s="18" t="s">
        <v>13</v>
      </c>
    </row>
    <row r="1318" spans="1:8">
      <c r="A1318" s="11">
        <v>2489</v>
      </c>
      <c r="B1318" s="3" t="s">
        <v>3221</v>
      </c>
      <c r="C1318" s="3" t="s">
        <v>3222</v>
      </c>
      <c r="D1318" s="3" t="s">
        <v>3223</v>
      </c>
      <c r="E1318" s="4">
        <v>302</v>
      </c>
      <c r="F1318" s="5"/>
      <c r="G1318" s="6" t="str">
        <f>1075.8*1.00000000</f>
        <v>0</v>
      </c>
      <c r="H1318" s="18" t="s">
        <v>13</v>
      </c>
    </row>
    <row r="1319" spans="1:8">
      <c r="A1319" s="11">
        <v>2545</v>
      </c>
      <c r="B1319" s="3" t="s">
        <v>3224</v>
      </c>
      <c r="C1319" s="3" t="s">
        <v>3225</v>
      </c>
      <c r="D1319" s="3" t="s">
        <v>3118</v>
      </c>
      <c r="E1319" s="4">
        <v>91</v>
      </c>
      <c r="F1319" s="5"/>
      <c r="G1319" s="6" t="str">
        <f>1118.7*1.00000000</f>
        <v>0</v>
      </c>
      <c r="H1319" s="18" t="s">
        <v>13</v>
      </c>
    </row>
    <row r="1320" spans="1:8">
      <c r="A1320" s="11">
        <v>2619</v>
      </c>
      <c r="B1320" s="3" t="s">
        <v>3226</v>
      </c>
      <c r="C1320" s="3" t="s">
        <v>3227</v>
      </c>
      <c r="D1320" s="3" t="s">
        <v>3228</v>
      </c>
      <c r="E1320" s="4">
        <v>29</v>
      </c>
      <c r="F1320" s="5"/>
      <c r="G1320" s="6" t="str">
        <f>1194.6*1.00000000</f>
        <v>0</v>
      </c>
      <c r="H1320" s="18" t="s">
        <v>13</v>
      </c>
    </row>
    <row r="1321" spans="1:8">
      <c r="A1321" s="11">
        <v>2775</v>
      </c>
      <c r="B1321" s="3" t="s">
        <v>3229</v>
      </c>
      <c r="C1321" s="3" t="s">
        <v>3230</v>
      </c>
      <c r="D1321" s="3" t="s">
        <v>3231</v>
      </c>
      <c r="E1321" s="4">
        <v>79</v>
      </c>
      <c r="F1321" s="5"/>
      <c r="G1321" s="6" t="str">
        <f>3300*1.00000000</f>
        <v>0</v>
      </c>
      <c r="H1321" s="18" t="s">
        <v>13</v>
      </c>
    </row>
    <row r="1322" spans="1:8">
      <c r="A1322" s="11">
        <v>2594</v>
      </c>
      <c r="B1322" s="3" t="s">
        <v>3232</v>
      </c>
      <c r="C1322" s="3" t="s">
        <v>3233</v>
      </c>
      <c r="D1322" s="3" t="s">
        <v>3234</v>
      </c>
      <c r="E1322" s="4">
        <v>230</v>
      </c>
      <c r="F1322" s="5"/>
      <c r="G1322" s="6" t="str">
        <f>2494.8*1.00000000</f>
        <v>0</v>
      </c>
      <c r="H1322" s="18" t="s">
        <v>13</v>
      </c>
    </row>
    <row r="1323" spans="1:8">
      <c r="A1323" s="11">
        <v>2541</v>
      </c>
      <c r="B1323" s="3" t="s">
        <v>3235</v>
      </c>
      <c r="C1323" s="3" t="s">
        <v>3236</v>
      </c>
      <c r="D1323" s="3" t="s">
        <v>3237</v>
      </c>
      <c r="E1323" s="4">
        <v>107</v>
      </c>
      <c r="F1323" s="5"/>
      <c r="G1323" s="6" t="str">
        <f>4413.42*1.00000000</f>
        <v>0</v>
      </c>
      <c r="H1323" s="18" t="s">
        <v>13</v>
      </c>
    </row>
    <row r="1324" spans="1:8">
      <c r="A1324" s="11">
        <v>2551</v>
      </c>
      <c r="B1324" s="3" t="s">
        <v>3238</v>
      </c>
      <c r="C1324" s="3" t="s">
        <v>3239</v>
      </c>
      <c r="D1324" s="3" t="s">
        <v>3240</v>
      </c>
      <c r="E1324" s="4">
        <v>41</v>
      </c>
      <c r="F1324" s="5"/>
      <c r="G1324" s="6" t="str">
        <f>4884*1.00000000</f>
        <v>0</v>
      </c>
      <c r="H1324" s="18" t="s">
        <v>13</v>
      </c>
    </row>
    <row r="1325" spans="1:8">
      <c r="A1325" s="11">
        <v>3026</v>
      </c>
      <c r="B1325" s="3" t="s">
        <v>3241</v>
      </c>
      <c r="C1325" s="3" t="s">
        <v>3242</v>
      </c>
      <c r="D1325" s="3" t="s">
        <v>3243</v>
      </c>
      <c r="E1325" s="4"/>
      <c r="F1325" s="5"/>
      <c r="G1325" s="6"/>
      <c r="H1325" s="18" t="s">
        <v>13</v>
      </c>
    </row>
    <row r="1326" spans="1:8">
      <c r="A1326" s="11">
        <v>3027</v>
      </c>
      <c r="B1326" s="3" t="s">
        <v>3244</v>
      </c>
      <c r="C1326" s="3" t="s">
        <v>3245</v>
      </c>
      <c r="D1326" s="3" t="s">
        <v>3246</v>
      </c>
      <c r="E1326" s="4"/>
      <c r="F1326" s="5">
        <v>2</v>
      </c>
      <c r="G1326" s="6" t="str">
        <f>5689.74*1.00000000</f>
        <v>0</v>
      </c>
      <c r="H1326" s="18" t="s">
        <v>13</v>
      </c>
    </row>
    <row r="1327" spans="1:8">
      <c r="A1327" s="11">
        <v>2833</v>
      </c>
      <c r="B1327" s="3" t="s">
        <v>3247</v>
      </c>
      <c r="C1327" s="3" t="s">
        <v>3248</v>
      </c>
      <c r="D1327" s="3" t="s">
        <v>3249</v>
      </c>
      <c r="E1327" s="4"/>
      <c r="F1327" s="5">
        <v>2</v>
      </c>
      <c r="G1327" s="6" t="str">
        <f>4720.97*1.00000000</f>
        <v>0</v>
      </c>
      <c r="H1327" s="18" t="s">
        <v>13</v>
      </c>
    </row>
    <row r="1328" spans="1:8">
      <c r="A1328" s="11">
        <v>3028</v>
      </c>
      <c r="B1328" s="3" t="s">
        <v>3250</v>
      </c>
      <c r="C1328" s="3" t="s">
        <v>3251</v>
      </c>
      <c r="D1328" s="3" t="s">
        <v>3252</v>
      </c>
      <c r="E1328" s="4"/>
      <c r="F1328" s="5"/>
      <c r="G1328" s="6"/>
      <c r="H1328" s="18" t="s">
        <v>13</v>
      </c>
    </row>
    <row r="1329" spans="1:8">
      <c r="A1329" s="11">
        <v>3019</v>
      </c>
      <c r="B1329" s="3" t="s">
        <v>3253</v>
      </c>
      <c r="C1329" s="3" t="s">
        <v>3254</v>
      </c>
      <c r="D1329" s="3" t="s">
        <v>3255</v>
      </c>
      <c r="E1329" s="4"/>
      <c r="F1329" s="5">
        <v>5</v>
      </c>
      <c r="G1329" s="6" t="str">
        <f>3008.54*1.00000000</f>
        <v>0</v>
      </c>
      <c r="H1329" s="18" t="s">
        <v>13</v>
      </c>
    </row>
    <row r="1330" spans="1:8">
      <c r="A1330" s="11">
        <v>3020</v>
      </c>
      <c r="B1330" s="3" t="s">
        <v>3256</v>
      </c>
      <c r="C1330" s="3" t="s">
        <v>3257</v>
      </c>
      <c r="D1330" s="3" t="s">
        <v>3258</v>
      </c>
      <c r="E1330" s="4"/>
      <c r="F1330" s="5">
        <v>5</v>
      </c>
      <c r="G1330" s="6" t="str">
        <f>3035.13*1.00000000</f>
        <v>0</v>
      </c>
      <c r="H1330" s="18" t="s">
        <v>13</v>
      </c>
    </row>
    <row r="1331" spans="1:8">
      <c r="A1331" s="11">
        <v>3029</v>
      </c>
      <c r="B1331" s="3" t="s">
        <v>3259</v>
      </c>
      <c r="C1331" s="3" t="s">
        <v>3260</v>
      </c>
      <c r="D1331" s="3" t="s">
        <v>3261</v>
      </c>
      <c r="E1331" s="4"/>
      <c r="F1331" s="5">
        <v>5</v>
      </c>
      <c r="G1331" s="6" t="str">
        <f>2654.24*1.00000000</f>
        <v>0</v>
      </c>
      <c r="H1331" s="18" t="s">
        <v>13</v>
      </c>
    </row>
    <row r="1332" spans="1:8">
      <c r="A1332" s="11">
        <v>3030</v>
      </c>
      <c r="B1332" s="3" t="s">
        <v>3262</v>
      </c>
      <c r="C1332" s="3" t="s">
        <v>3263</v>
      </c>
      <c r="D1332" s="3" t="s">
        <v>3264</v>
      </c>
      <c r="E1332" s="4"/>
      <c r="F1332" s="5">
        <v>2</v>
      </c>
      <c r="G1332" s="6" t="str">
        <f>5780.59*1.00000000</f>
        <v>0</v>
      </c>
      <c r="H1332" s="18" t="s">
        <v>13</v>
      </c>
    </row>
    <row r="1333" spans="1:8">
      <c r="A1333" s="11">
        <v>2834</v>
      </c>
      <c r="B1333" s="3" t="s">
        <v>3265</v>
      </c>
      <c r="C1333" s="3" t="s">
        <v>3266</v>
      </c>
      <c r="D1333" s="3" t="s">
        <v>3267</v>
      </c>
      <c r="E1333" s="4"/>
      <c r="F1333" s="5">
        <v>2</v>
      </c>
      <c r="G1333" s="6" t="str">
        <f>4803.7*1.00000000</f>
        <v>0</v>
      </c>
      <c r="H1333" s="18" t="s">
        <v>13</v>
      </c>
    </row>
    <row r="1334" spans="1:8">
      <c r="A1334" s="11">
        <v>3031</v>
      </c>
      <c r="B1334" s="3" t="s">
        <v>3268</v>
      </c>
      <c r="C1334" s="3" t="s">
        <v>3269</v>
      </c>
      <c r="D1334" s="3" t="s">
        <v>3270</v>
      </c>
      <c r="E1334" s="4"/>
      <c r="F1334" s="5">
        <v>5</v>
      </c>
      <c r="G1334" s="6" t="str">
        <f>10428.85*1.00000000</f>
        <v>0</v>
      </c>
      <c r="H1334" s="18" t="s">
        <v>13</v>
      </c>
    </row>
    <row r="1335" spans="1:8">
      <c r="A1335" s="11">
        <v>3021</v>
      </c>
      <c r="B1335" s="3" t="s">
        <v>3271</v>
      </c>
      <c r="C1335" s="3" t="s">
        <v>3272</v>
      </c>
      <c r="D1335" s="3" t="s">
        <v>3273</v>
      </c>
      <c r="E1335" s="4"/>
      <c r="F1335" s="5">
        <v>5</v>
      </c>
      <c r="G1335" s="6" t="str">
        <f>3743.11*1.00000000</f>
        <v>0</v>
      </c>
      <c r="H1335" s="18" t="s">
        <v>13</v>
      </c>
    </row>
    <row r="1336" spans="1:8">
      <c r="A1336" s="11">
        <v>3022</v>
      </c>
      <c r="B1336" s="3" t="s">
        <v>3274</v>
      </c>
      <c r="C1336" s="3" t="s">
        <v>3275</v>
      </c>
      <c r="D1336" s="3" t="s">
        <v>3276</v>
      </c>
      <c r="E1336" s="4"/>
      <c r="F1336" s="5">
        <v>2</v>
      </c>
      <c r="G1336" s="6" t="str">
        <f>2787.08*1.00000000</f>
        <v>0</v>
      </c>
      <c r="H1336" s="18" t="s">
        <v>13</v>
      </c>
    </row>
    <row r="1337" spans="1:8">
      <c r="A1337" s="11">
        <v>3023</v>
      </c>
      <c r="B1337" s="3" t="s">
        <v>3277</v>
      </c>
      <c r="C1337" s="3" t="s">
        <v>3278</v>
      </c>
      <c r="D1337" s="3" t="s">
        <v>3279</v>
      </c>
      <c r="E1337" s="4"/>
      <c r="F1337" s="5"/>
      <c r="G1337" s="6"/>
      <c r="H1337" s="18" t="s">
        <v>13</v>
      </c>
    </row>
    <row r="1338" spans="1:8">
      <c r="A1338" s="11">
        <v>2832</v>
      </c>
      <c r="B1338" s="3" t="s">
        <v>3280</v>
      </c>
      <c r="C1338" s="3" t="s">
        <v>3281</v>
      </c>
      <c r="D1338" s="3" t="s">
        <v>3282</v>
      </c>
      <c r="E1338" s="4"/>
      <c r="F1338" s="5">
        <v>2</v>
      </c>
      <c r="G1338" s="6" t="str">
        <f>3716.1*1.00000000</f>
        <v>0</v>
      </c>
      <c r="H1338" s="18" t="s">
        <v>13</v>
      </c>
    </row>
    <row r="1339" spans="1:8">
      <c r="A1339" s="11">
        <v>3024</v>
      </c>
      <c r="B1339" s="3" t="s">
        <v>3283</v>
      </c>
      <c r="C1339" s="3" t="s">
        <v>3284</v>
      </c>
      <c r="D1339" s="3" t="s">
        <v>3285</v>
      </c>
      <c r="E1339" s="4"/>
      <c r="F1339" s="5">
        <v>5</v>
      </c>
      <c r="G1339" s="6" t="str">
        <f>5406.17*1.00000000</f>
        <v>0</v>
      </c>
      <c r="H1339" s="18" t="s">
        <v>13</v>
      </c>
    </row>
    <row r="1340" spans="1:8">
      <c r="A1340" s="11">
        <v>2835</v>
      </c>
      <c r="B1340" s="3" t="s">
        <v>3286</v>
      </c>
      <c r="C1340" s="3" t="s">
        <v>3287</v>
      </c>
      <c r="D1340" s="3" t="s">
        <v>3288</v>
      </c>
      <c r="E1340" s="4"/>
      <c r="F1340" s="5">
        <v>2</v>
      </c>
      <c r="G1340" s="6" t="str">
        <f>3716.1*1.00000000</f>
        <v>0</v>
      </c>
      <c r="H1340" s="18" t="s">
        <v>13</v>
      </c>
    </row>
    <row r="1341" spans="1:8">
      <c r="A1341" s="11">
        <v>3025</v>
      </c>
      <c r="B1341" s="3" t="s">
        <v>3289</v>
      </c>
      <c r="C1341" s="3" t="s">
        <v>3290</v>
      </c>
      <c r="D1341" s="3" t="s">
        <v>3291</v>
      </c>
      <c r="E1341" s="4"/>
      <c r="F1341" s="5">
        <v>5</v>
      </c>
      <c r="G1341" s="6" t="str">
        <f>4632.19*1.00000000</f>
        <v>0</v>
      </c>
      <c r="H1341" s="18" t="s">
        <v>13</v>
      </c>
    </row>
    <row r="1342" spans="1:8">
      <c r="A1342" s="11">
        <v>2729</v>
      </c>
      <c r="B1342" s="3" t="s">
        <v>3292</v>
      </c>
      <c r="C1342" s="3" t="s">
        <v>3293</v>
      </c>
      <c r="D1342" s="3" t="s">
        <v>3294</v>
      </c>
      <c r="E1342" s="4"/>
      <c r="F1342" s="5">
        <v>2</v>
      </c>
      <c r="G1342" s="6" t="str">
        <f>2931.88*1.00000000</f>
        <v>0</v>
      </c>
      <c r="H1342" s="18" t="s">
        <v>13</v>
      </c>
    </row>
    <row r="1343" spans="1:8">
      <c r="A1343" s="11">
        <v>2409</v>
      </c>
      <c r="B1343" s="3" t="s">
        <v>3295</v>
      </c>
      <c r="C1343" s="3" t="s">
        <v>3296</v>
      </c>
      <c r="D1343" s="3" t="s">
        <v>3297</v>
      </c>
      <c r="E1343" s="4"/>
      <c r="F1343" s="5"/>
      <c r="G1343" s="6"/>
      <c r="H1343" s="18" t="s">
        <v>13</v>
      </c>
    </row>
    <row r="1344" spans="1:8">
      <c r="A1344" s="11">
        <v>1387</v>
      </c>
      <c r="B1344" s="3" t="s">
        <v>3298</v>
      </c>
      <c r="C1344" s="3" t="s">
        <v>3299</v>
      </c>
      <c r="D1344" s="3" t="s">
        <v>3300</v>
      </c>
      <c r="E1344" s="4">
        <v>388</v>
      </c>
      <c r="F1344" s="5"/>
      <c r="G1344" s="6" t="str">
        <f>679.8*1.00000000</f>
        <v>0</v>
      </c>
      <c r="H1344" s="18" t="s">
        <v>13</v>
      </c>
    </row>
    <row r="1345" spans="1:8">
      <c r="A1345" s="11">
        <v>2410</v>
      </c>
      <c r="B1345" s="3" t="s">
        <v>3301</v>
      </c>
      <c r="C1345" s="3" t="s">
        <v>3302</v>
      </c>
      <c r="D1345" s="3" t="s">
        <v>3303</v>
      </c>
      <c r="E1345" s="4">
        <v>182</v>
      </c>
      <c r="F1345" s="5"/>
      <c r="G1345" s="6" t="str">
        <f>732.6*1.00000000</f>
        <v>0</v>
      </c>
      <c r="H1345" s="18" t="s">
        <v>13</v>
      </c>
    </row>
    <row r="1346" spans="1:8">
      <c r="A1346" s="11">
        <v>1386</v>
      </c>
      <c r="B1346" s="3" t="s">
        <v>3304</v>
      </c>
      <c r="C1346" s="3" t="s">
        <v>3305</v>
      </c>
      <c r="D1346" s="3" t="s">
        <v>3306</v>
      </c>
      <c r="E1346" s="4">
        <v>270</v>
      </c>
      <c r="F1346" s="5"/>
      <c r="G1346" s="6" t="str">
        <f>498.30*1.00000000</f>
        <v>0</v>
      </c>
      <c r="H1346" s="18" t="s">
        <v>13</v>
      </c>
    </row>
    <row r="1347" spans="1:8">
      <c r="A1347" s="11">
        <v>2657</v>
      </c>
      <c r="B1347" s="3" t="s">
        <v>3307</v>
      </c>
      <c r="C1347" s="3" t="s">
        <v>3308</v>
      </c>
      <c r="D1347" s="3" t="s">
        <v>3309</v>
      </c>
      <c r="E1347" s="4"/>
      <c r="F1347" s="5"/>
      <c r="G1347" s="6"/>
      <c r="H1347" s="18" t="s">
        <v>13</v>
      </c>
    </row>
    <row r="1348" spans="1:8">
      <c r="A1348" s="11">
        <v>2693</v>
      </c>
      <c r="B1348" s="3" t="s">
        <v>3310</v>
      </c>
      <c r="C1348" s="3" t="s">
        <v>3311</v>
      </c>
      <c r="D1348" s="3" t="s">
        <v>3312</v>
      </c>
      <c r="E1348" s="4"/>
      <c r="F1348" s="5"/>
      <c r="G1348" s="6" t="str">
        <f>5215.32*1.00000000</f>
        <v>0</v>
      </c>
      <c r="H1348" s="18" t="s">
        <v>13</v>
      </c>
    </row>
    <row r="1349" spans="1:8">
      <c r="A1349" s="11">
        <v>2679</v>
      </c>
      <c r="B1349" s="3" t="s">
        <v>3313</v>
      </c>
      <c r="C1349" s="3" t="s">
        <v>3314</v>
      </c>
      <c r="D1349" s="3" t="s">
        <v>3315</v>
      </c>
      <c r="E1349" s="4"/>
      <c r="F1349" s="5"/>
      <c r="G1349" s="6" t="str">
        <f>4874.76*1.00000000</f>
        <v>0</v>
      </c>
      <c r="H1349" s="18" t="s">
        <v>13</v>
      </c>
    </row>
    <row r="1350" spans="1:8">
      <c r="A1350" s="11">
        <v>1063</v>
      </c>
      <c r="B1350" s="3" t="s">
        <v>3316</v>
      </c>
      <c r="C1350" s="3" t="s">
        <v>3317</v>
      </c>
      <c r="D1350" s="3" t="s">
        <v>3318</v>
      </c>
      <c r="E1350" s="4">
        <v>79</v>
      </c>
      <c r="F1350" s="5"/>
      <c r="G1350" s="6" t="str">
        <f>3950.10*1.00000000</f>
        <v>0</v>
      </c>
      <c r="H1350" s="18" t="s">
        <v>13</v>
      </c>
    </row>
    <row r="1351" spans="1:8">
      <c r="A1351" s="11">
        <v>2846</v>
      </c>
      <c r="B1351" s="3" t="s">
        <v>3319</v>
      </c>
      <c r="C1351" s="3" t="s">
        <v>3320</v>
      </c>
      <c r="D1351" s="3" t="s">
        <v>3321</v>
      </c>
      <c r="E1351" s="4">
        <v>30</v>
      </c>
      <c r="F1351" s="5"/>
      <c r="G1351" s="6" t="str">
        <f>3950.10*1.00000000</f>
        <v>0</v>
      </c>
      <c r="H1351" s="18" t="s">
        <v>13</v>
      </c>
    </row>
    <row r="1352" spans="1:8">
      <c r="A1352" s="11">
        <v>1575</v>
      </c>
      <c r="B1352" s="3" t="s">
        <v>3322</v>
      </c>
      <c r="C1352" s="3" t="s">
        <v>3323</v>
      </c>
      <c r="D1352" s="3" t="s">
        <v>3324</v>
      </c>
      <c r="E1352" s="4">
        <v>4</v>
      </c>
      <c r="F1352" s="5"/>
      <c r="G1352" s="6" t="str">
        <f>4950.00*1.00000000</f>
        <v>0</v>
      </c>
      <c r="H1352" s="18" t="s">
        <v>13</v>
      </c>
    </row>
    <row r="1353" spans="1:8">
      <c r="A1353" s="11">
        <v>3072</v>
      </c>
      <c r="B1353" s="3" t="s">
        <v>3325</v>
      </c>
      <c r="C1353" s="3" t="s">
        <v>3326</v>
      </c>
      <c r="D1353" s="3" t="s">
        <v>3327</v>
      </c>
      <c r="E1353" s="4">
        <v>29</v>
      </c>
      <c r="F1353" s="5"/>
      <c r="G1353" s="6" t="str">
        <f>5940*1.00000000</f>
        <v>0</v>
      </c>
      <c r="H1353" s="18" t="s">
        <v>13</v>
      </c>
    </row>
    <row r="1354" spans="1:8">
      <c r="A1354" s="12" t="s">
        <v>3328</v>
      </c>
      <c r="B1354" s="3"/>
      <c r="C1354" s="3"/>
      <c r="D1354" s="3"/>
      <c r="E1354" s="4"/>
      <c r="F1354" s="5"/>
      <c r="G1354" s="4"/>
      <c r="H1354" s="18"/>
    </row>
    <row r="1355" spans="1:8">
      <c r="A1355" s="11">
        <v>2544</v>
      </c>
      <c r="B1355" s="3" t="s">
        <v>3329</v>
      </c>
      <c r="C1355" s="3" t="s">
        <v>3330</v>
      </c>
      <c r="D1355" s="3" t="s">
        <v>3331</v>
      </c>
      <c r="E1355" s="4">
        <v>108</v>
      </c>
      <c r="F1355" s="5"/>
      <c r="G1355" s="6" t="str">
        <f>137.94*1.00000000</f>
        <v>0</v>
      </c>
      <c r="H1355" s="18" t="s">
        <v>13</v>
      </c>
    </row>
    <row r="1356" spans="1:8">
      <c r="A1356" s="11">
        <v>1062</v>
      </c>
      <c r="B1356" s="3" t="s">
        <v>233</v>
      </c>
      <c r="C1356" s="3" t="s">
        <v>234</v>
      </c>
      <c r="D1356" s="3" t="s">
        <v>235</v>
      </c>
      <c r="E1356" s="4"/>
      <c r="F1356" s="5"/>
      <c r="G1356" s="6"/>
      <c r="H1356" s="18" t="s">
        <v>13</v>
      </c>
    </row>
    <row r="1357" spans="1:8">
      <c r="A1357" s="11">
        <v>2803</v>
      </c>
      <c r="B1357" s="3" t="s">
        <v>3332</v>
      </c>
      <c r="C1357" s="3" t="s">
        <v>3333</v>
      </c>
      <c r="D1357" s="3" t="s">
        <v>3334</v>
      </c>
      <c r="E1357" s="4">
        <v>29</v>
      </c>
      <c r="F1357" s="5"/>
      <c r="G1357" s="6" t="str">
        <f>990*1.00000000</f>
        <v>0</v>
      </c>
      <c r="H1357" s="18" t="s">
        <v>13</v>
      </c>
    </row>
    <row r="1358" spans="1:8">
      <c r="A1358" s="11">
        <v>3102</v>
      </c>
      <c r="B1358" s="3" t="s">
        <v>3335</v>
      </c>
      <c r="C1358" s="3" t="s">
        <v>3336</v>
      </c>
      <c r="D1358" s="3" t="s">
        <v>3337</v>
      </c>
      <c r="E1358" s="4"/>
      <c r="F1358" s="5">
        <v>2</v>
      </c>
      <c r="G1358" s="6" t="str">
        <f>434.25*1.00000000</f>
        <v>0</v>
      </c>
      <c r="H1358" s="18" t="s">
        <v>13</v>
      </c>
    </row>
    <row r="1359" spans="1:8">
      <c r="A1359" s="11">
        <v>1206</v>
      </c>
      <c r="B1359" s="3" t="s">
        <v>3338</v>
      </c>
      <c r="C1359" s="3" t="s">
        <v>3339</v>
      </c>
      <c r="D1359" s="3" t="s">
        <v>3340</v>
      </c>
      <c r="E1359" s="4"/>
      <c r="F1359" s="5"/>
      <c r="G1359" s="6" t="str">
        <f>139.92*1.00000000</f>
        <v>0</v>
      </c>
      <c r="H1359" s="18" t="s">
        <v>13</v>
      </c>
    </row>
    <row r="1360" spans="1:8">
      <c r="A1360" s="12" t="s">
        <v>3341</v>
      </c>
      <c r="B1360" s="3"/>
      <c r="C1360" s="3"/>
      <c r="D1360" s="3"/>
      <c r="E1360" s="4"/>
      <c r="F1360" s="5"/>
      <c r="G1360" s="4"/>
      <c r="H1360" s="18"/>
    </row>
    <row r="1361" spans="1:8">
      <c r="A1361" s="11">
        <v>2787</v>
      </c>
      <c r="B1361" s="3" t="s">
        <v>3342</v>
      </c>
      <c r="C1361" s="3" t="s">
        <v>3343</v>
      </c>
      <c r="D1361" s="3" t="s">
        <v>3344</v>
      </c>
      <c r="E1361" s="4"/>
      <c r="F1361" s="5"/>
      <c r="G1361" s="6" t="str">
        <f>97112.03999999999*1.00000000</f>
        <v>0</v>
      </c>
      <c r="H1361" s="18" t="s">
        <v>13</v>
      </c>
    </row>
    <row r="1362" spans="1:8">
      <c r="A1362" s="11">
        <v>2773</v>
      </c>
      <c r="B1362" s="3" t="s">
        <v>3345</v>
      </c>
      <c r="C1362" s="3" t="s">
        <v>3346</v>
      </c>
      <c r="D1362" s="3" t="s">
        <v>3347</v>
      </c>
      <c r="E1362" s="4"/>
      <c r="F1362" s="5"/>
      <c r="G1362" s="6" t="str">
        <f>136198.57*1.00000000</f>
        <v>0</v>
      </c>
      <c r="H1362" s="18" t="s">
        <v>13</v>
      </c>
    </row>
    <row r="1363" spans="1:8">
      <c r="A1363" s="11">
        <v>2771</v>
      </c>
      <c r="B1363" s="3" t="s">
        <v>3348</v>
      </c>
      <c r="C1363" s="3" t="s">
        <v>3349</v>
      </c>
      <c r="D1363" s="3" t="s">
        <v>3350</v>
      </c>
      <c r="E1363" s="4"/>
      <c r="F1363" s="5"/>
      <c r="G1363" s="6" t="str">
        <f>160432.61*1.00000000</f>
        <v>0</v>
      </c>
      <c r="H1363" s="18" t="s">
        <v>13</v>
      </c>
    </row>
    <row r="1364" spans="1:8">
      <c r="A1364" s="11">
        <v>2763</v>
      </c>
      <c r="B1364" s="3" t="s">
        <v>3351</v>
      </c>
      <c r="C1364" s="3" t="s">
        <v>3352</v>
      </c>
      <c r="D1364" s="3" t="s">
        <v>3353</v>
      </c>
      <c r="E1364" s="4"/>
      <c r="F1364" s="5"/>
      <c r="G1364" s="6" t="str">
        <f>161067.18*1.00000000</f>
        <v>0</v>
      </c>
      <c r="H1364" s="18" t="s">
        <v>13</v>
      </c>
    </row>
    <row r="1365" spans="1:8">
      <c r="A1365" s="11">
        <v>2744</v>
      </c>
      <c r="B1365" s="3" t="s">
        <v>3354</v>
      </c>
      <c r="C1365" s="3" t="s">
        <v>3355</v>
      </c>
      <c r="D1365" s="3" t="s">
        <v>3356</v>
      </c>
      <c r="E1365" s="4"/>
      <c r="F1365" s="5"/>
      <c r="G1365" s="6" t="str">
        <f>193005.84*1.00000000</f>
        <v>0</v>
      </c>
      <c r="H1365" s="18" t="s">
        <v>13</v>
      </c>
    </row>
    <row r="1366" spans="1:8">
      <c r="A1366" s="11">
        <v>2742</v>
      </c>
      <c r="B1366" s="3" t="s">
        <v>3357</v>
      </c>
      <c r="C1366" s="3" t="s">
        <v>3358</v>
      </c>
      <c r="D1366" s="3" t="s">
        <v>3359</v>
      </c>
      <c r="E1366" s="4"/>
      <c r="F1366" s="5"/>
      <c r="G1366" s="6" t="str">
        <f>229914.77*1.00000000</f>
        <v>0</v>
      </c>
      <c r="H1366" s="18" t="s">
        <v>13</v>
      </c>
    </row>
    <row r="1367" spans="1:8">
      <c r="A1367" s="11">
        <v>2783</v>
      </c>
      <c r="B1367" s="3" t="s">
        <v>3360</v>
      </c>
      <c r="C1367" s="3" t="s">
        <v>3361</v>
      </c>
      <c r="D1367" s="3" t="s">
        <v>3362</v>
      </c>
      <c r="E1367" s="4"/>
      <c r="F1367" s="5"/>
      <c r="G1367" s="6" t="str">
        <f>100732.37*1.00000000</f>
        <v>0</v>
      </c>
      <c r="H1367" s="18" t="s">
        <v>13</v>
      </c>
    </row>
    <row r="1368" spans="1:8">
      <c r="A1368" s="11">
        <v>2781</v>
      </c>
      <c r="B1368" s="3" t="s">
        <v>3363</v>
      </c>
      <c r="C1368" s="3" t="s">
        <v>3364</v>
      </c>
      <c r="D1368" s="3" t="s">
        <v>3365</v>
      </c>
      <c r="E1368" s="4"/>
      <c r="F1368" s="5"/>
      <c r="G1368" s="6" t="str">
        <f>117556.65*1.00000000</f>
        <v>0</v>
      </c>
      <c r="H1368" s="18" t="s">
        <v>13</v>
      </c>
    </row>
    <row r="1369" spans="1:8">
      <c r="A1369" s="11">
        <v>2777</v>
      </c>
      <c r="B1369" s="3" t="s">
        <v>3366</v>
      </c>
      <c r="C1369" s="3" t="s">
        <v>3367</v>
      </c>
      <c r="D1369" s="3" t="s">
        <v>3368</v>
      </c>
      <c r="E1369" s="4"/>
      <c r="F1369" s="5"/>
      <c r="G1369" s="6" t="str">
        <f>127991.84*1.00000000</f>
        <v>0</v>
      </c>
      <c r="H1369" s="18" t="s">
        <v>13</v>
      </c>
    </row>
    <row r="1370" spans="1:8">
      <c r="A1370" s="11">
        <v>2779</v>
      </c>
      <c r="B1370" s="3" t="s">
        <v>3369</v>
      </c>
      <c r="C1370" s="3" t="s">
        <v>3370</v>
      </c>
      <c r="D1370" s="3" t="s">
        <v>3371</v>
      </c>
      <c r="E1370" s="4"/>
      <c r="F1370" s="5"/>
      <c r="G1370" s="6" t="str">
        <f>148329.43*1.00000000</f>
        <v>0</v>
      </c>
      <c r="H1370" s="18" t="s">
        <v>13</v>
      </c>
    </row>
    <row r="1371" spans="1:8">
      <c r="A1371" s="11">
        <v>2774</v>
      </c>
      <c r="B1371" s="3" t="s">
        <v>3372</v>
      </c>
      <c r="C1371" s="3" t="s">
        <v>3373</v>
      </c>
      <c r="D1371" s="3" t="s">
        <v>3347</v>
      </c>
      <c r="E1371" s="4"/>
      <c r="F1371" s="5"/>
      <c r="G1371" s="6" t="str">
        <f>142137.16*1.00000000</f>
        <v>0</v>
      </c>
      <c r="H1371" s="18" t="s">
        <v>13</v>
      </c>
    </row>
    <row r="1372" spans="1:8">
      <c r="A1372" s="11">
        <v>2772</v>
      </c>
      <c r="B1372" s="3" t="s">
        <v>3374</v>
      </c>
      <c r="C1372" s="3" t="s">
        <v>3375</v>
      </c>
      <c r="D1372" s="3" t="s">
        <v>3350</v>
      </c>
      <c r="E1372" s="4"/>
      <c r="F1372" s="5"/>
      <c r="G1372" s="6" t="str">
        <f>158211.63*1.00000000</f>
        <v>0</v>
      </c>
      <c r="H1372" s="18" t="s">
        <v>13</v>
      </c>
    </row>
    <row r="1373" spans="1:8">
      <c r="A1373" s="11">
        <v>2770</v>
      </c>
      <c r="B1373" s="3" t="s">
        <v>3376</v>
      </c>
      <c r="C1373" s="3" t="s">
        <v>3377</v>
      </c>
      <c r="D1373" s="3" t="s">
        <v>3353</v>
      </c>
      <c r="E1373" s="4"/>
      <c r="F1373" s="5"/>
      <c r="G1373" s="6" t="str">
        <f>159798.05*1.00000000</f>
        <v>0</v>
      </c>
      <c r="H1373" s="18" t="s">
        <v>13</v>
      </c>
    </row>
    <row r="1374" spans="1:8">
      <c r="A1374" s="11">
        <v>2762</v>
      </c>
      <c r="B1374" s="3" t="s">
        <v>3378</v>
      </c>
      <c r="C1374" s="3" t="s">
        <v>3379</v>
      </c>
      <c r="D1374" s="3" t="s">
        <v>3356</v>
      </c>
      <c r="E1374" s="4"/>
      <c r="F1374" s="5"/>
      <c r="G1374" s="6" t="str">
        <f>191313.91*1.00000000</f>
        <v>0</v>
      </c>
      <c r="H1374" s="18" t="s">
        <v>13</v>
      </c>
    </row>
    <row r="1375" spans="1:8">
      <c r="A1375" s="11">
        <v>2743</v>
      </c>
      <c r="B1375" s="3" t="s">
        <v>3380</v>
      </c>
      <c r="C1375" s="3" t="s">
        <v>3381</v>
      </c>
      <c r="D1375" s="3" t="s">
        <v>3359</v>
      </c>
      <c r="E1375" s="4"/>
      <c r="F1375" s="5"/>
      <c r="G1375" s="6" t="str">
        <f>228116.58*1.00000000</f>
        <v>0</v>
      </c>
      <c r="H1375" s="18" t="s">
        <v>13</v>
      </c>
    </row>
    <row r="1376" spans="1:8">
      <c r="A1376" s="11">
        <v>2784</v>
      </c>
      <c r="B1376" s="3" t="s">
        <v>3382</v>
      </c>
      <c r="C1376" s="3" t="s">
        <v>3383</v>
      </c>
      <c r="D1376" s="3" t="s">
        <v>3362</v>
      </c>
      <c r="E1376" s="4"/>
      <c r="F1376" s="5"/>
      <c r="G1376" s="6" t="str">
        <f>97751.10*1.00000000</f>
        <v>0</v>
      </c>
      <c r="H1376" s="18" t="s">
        <v>13</v>
      </c>
    </row>
    <row r="1377" spans="1:8">
      <c r="A1377" s="11">
        <v>2782</v>
      </c>
      <c r="B1377" s="3" t="s">
        <v>3384</v>
      </c>
      <c r="C1377" s="3" t="s">
        <v>3385</v>
      </c>
      <c r="D1377" s="3" t="s">
        <v>3365</v>
      </c>
      <c r="E1377" s="4"/>
      <c r="F1377" s="5"/>
      <c r="G1377" s="6" t="str">
        <f>114681.63*1.00000000</f>
        <v>0</v>
      </c>
      <c r="H1377" s="18" t="s">
        <v>13</v>
      </c>
    </row>
    <row r="1378" spans="1:8">
      <c r="A1378" s="11">
        <v>2778</v>
      </c>
      <c r="B1378" s="3" t="s">
        <v>3386</v>
      </c>
      <c r="C1378" s="3" t="s">
        <v>3387</v>
      </c>
      <c r="D1378" s="3" t="s">
        <v>3368</v>
      </c>
      <c r="E1378" s="4"/>
      <c r="F1378" s="5"/>
      <c r="G1378" s="6" t="str">
        <f>123199.66*1.00000000</f>
        <v>0</v>
      </c>
      <c r="H1378" s="18" t="s">
        <v>13</v>
      </c>
    </row>
    <row r="1379" spans="1:8">
      <c r="A1379" s="11">
        <v>2780</v>
      </c>
      <c r="B1379" s="3" t="s">
        <v>3388</v>
      </c>
      <c r="C1379" s="3" t="s">
        <v>3389</v>
      </c>
      <c r="D1379" s="3" t="s">
        <v>3371</v>
      </c>
      <c r="E1379" s="4"/>
      <c r="F1379" s="5"/>
      <c r="G1379" s="6" t="str">
        <f>146732.54*1.00000000</f>
        <v>0</v>
      </c>
      <c r="H1379" s="18" t="s">
        <v>13</v>
      </c>
    </row>
    <row r="1380" spans="1:8">
      <c r="A1380" s="12" t="s">
        <v>3390</v>
      </c>
      <c r="B1380" s="3"/>
      <c r="C1380" s="3"/>
      <c r="D1380" s="3"/>
      <c r="E1380" s="4"/>
      <c r="F1380" s="5"/>
      <c r="G1380" s="4"/>
      <c r="H1380" s="18"/>
    </row>
    <row r="1381" spans="1:8">
      <c r="A1381" s="11">
        <v>2786</v>
      </c>
      <c r="B1381" s="3" t="s">
        <v>3391</v>
      </c>
      <c r="C1381" s="3" t="s">
        <v>3392</v>
      </c>
      <c r="D1381" s="3" t="s">
        <v>3393</v>
      </c>
      <c r="E1381" s="4"/>
      <c r="F1381" s="5"/>
      <c r="G1381" s="6" t="str">
        <f>43960.27*1.00000000</f>
        <v>0</v>
      </c>
      <c r="H1381" s="18" t="s">
        <v>13</v>
      </c>
    </row>
    <row r="1382" spans="1:8">
      <c r="A1382" s="11">
        <v>2785</v>
      </c>
      <c r="B1382" s="3" t="s">
        <v>3394</v>
      </c>
      <c r="C1382" s="3" t="s">
        <v>3395</v>
      </c>
      <c r="D1382" s="3" t="s">
        <v>3368</v>
      </c>
      <c r="E1382" s="4"/>
      <c r="F1382" s="5"/>
      <c r="G1382" s="6" t="str">
        <f>44423.48*1.00000000</f>
        <v>0</v>
      </c>
      <c r="H1382" s="18" t="s">
        <v>13</v>
      </c>
    </row>
    <row r="1383" spans="1:8">
      <c r="A1383" s="12" t="s">
        <v>3396</v>
      </c>
      <c r="B1383" s="3"/>
      <c r="C1383" s="3"/>
      <c r="D1383" s="3"/>
      <c r="E1383" s="4"/>
      <c r="F1383" s="5"/>
      <c r="G1383" s="4"/>
      <c r="H1383" s="18"/>
    </row>
    <row r="1384" spans="1:8">
      <c r="A1384" s="11">
        <v>1373</v>
      </c>
      <c r="B1384" s="3" t="s">
        <v>3397</v>
      </c>
      <c r="C1384" s="3" t="s">
        <v>3398</v>
      </c>
      <c r="D1384" s="3" t="s">
        <v>3399</v>
      </c>
      <c r="E1384" s="4"/>
      <c r="F1384" s="5">
        <v>2</v>
      </c>
      <c r="G1384" s="6" t="str">
        <f>5316*1.00000000</f>
        <v>0</v>
      </c>
      <c r="H1384" s="18" t="s">
        <v>13</v>
      </c>
    </row>
    <row r="1385" spans="1:8">
      <c r="A1385" s="11">
        <v>2836</v>
      </c>
      <c r="B1385" s="3" t="s">
        <v>3400</v>
      </c>
      <c r="C1385" s="3" t="s">
        <v>3401</v>
      </c>
      <c r="D1385" s="3" t="s">
        <v>3402</v>
      </c>
      <c r="E1385" s="4"/>
      <c r="F1385" s="5">
        <v>2</v>
      </c>
      <c r="G1385" s="6" t="str">
        <f>5905.63*1.00000000</f>
        <v>0</v>
      </c>
      <c r="H1385" s="18" t="s">
        <v>13</v>
      </c>
    </row>
    <row r="1386" spans="1:8">
      <c r="A1386" s="11">
        <v>1017</v>
      </c>
      <c r="B1386" s="3" t="s">
        <v>3403</v>
      </c>
      <c r="C1386" s="3" t="s">
        <v>3404</v>
      </c>
      <c r="D1386" s="3" t="s">
        <v>3405</v>
      </c>
      <c r="E1386" s="4">
        <v>196</v>
      </c>
      <c r="F1386" s="5"/>
      <c r="G1386" s="6" t="str">
        <f>2158.2*1.00000000</f>
        <v>0</v>
      </c>
      <c r="H1386" s="18" t="s">
        <v>13</v>
      </c>
    </row>
    <row r="1387" spans="1:8">
      <c r="A1387" s="11">
        <v>1499</v>
      </c>
      <c r="B1387" s="3" t="s">
        <v>3406</v>
      </c>
      <c r="C1387" s="3" t="s">
        <v>3407</v>
      </c>
      <c r="D1387" s="3" t="s">
        <v>3408</v>
      </c>
      <c r="E1387" s="4"/>
      <c r="F1387" s="5">
        <v>2</v>
      </c>
      <c r="G1387" s="6" t="str">
        <f>13905.11*1.00000000</f>
        <v>0</v>
      </c>
      <c r="H1387" s="18" t="s">
        <v>13</v>
      </c>
    </row>
    <row r="1388" spans="1:8">
      <c r="A1388" s="11">
        <v>2837</v>
      </c>
      <c r="B1388" s="3" t="s">
        <v>3409</v>
      </c>
      <c r="C1388" s="3" t="s">
        <v>3410</v>
      </c>
      <c r="D1388" s="3" t="s">
        <v>3402</v>
      </c>
      <c r="E1388" s="4"/>
      <c r="F1388" s="5">
        <v>2</v>
      </c>
      <c r="G1388" s="6" t="str">
        <f>9288.719999999999*1.00000000</f>
        <v>0</v>
      </c>
      <c r="H1388" s="18" t="s">
        <v>13</v>
      </c>
    </row>
    <row r="1389" spans="1:8">
      <c r="A1389" s="11">
        <v>2569</v>
      </c>
      <c r="B1389" s="3" t="s">
        <v>3411</v>
      </c>
      <c r="C1389" s="3" t="s">
        <v>3412</v>
      </c>
      <c r="D1389" s="3" t="s">
        <v>3413</v>
      </c>
      <c r="E1389" s="4">
        <v>8</v>
      </c>
      <c r="F1389" s="5"/>
      <c r="G1389" s="6" t="str">
        <f>2220.9*1.00000000</f>
        <v>0</v>
      </c>
      <c r="H1389" s="18" t="s">
        <v>13</v>
      </c>
    </row>
    <row r="1390" spans="1:8">
      <c r="A1390" s="12" t="s">
        <v>3414</v>
      </c>
      <c r="B1390" s="3"/>
      <c r="C1390" s="3"/>
      <c r="D1390" s="3"/>
      <c r="E1390" s="4"/>
      <c r="F1390" s="5"/>
      <c r="G1390" s="4"/>
      <c r="H1390" s="18"/>
    </row>
    <row r="1391" spans="1:8">
      <c r="A1391" s="11">
        <v>3119</v>
      </c>
      <c r="B1391" s="3" t="s">
        <v>3415</v>
      </c>
      <c r="C1391" s="3" t="s">
        <v>3416</v>
      </c>
      <c r="D1391" s="3" t="s">
        <v>3417</v>
      </c>
      <c r="E1391" s="4"/>
      <c r="F1391" s="5">
        <v>2</v>
      </c>
      <c r="G1391" s="6" t="str">
        <f>880.23*1.00000000</f>
        <v>0</v>
      </c>
      <c r="H1391" s="18" t="s">
        <v>13</v>
      </c>
    </row>
    <row r="1392" spans="1:8">
      <c r="A1392" s="11">
        <v>3113</v>
      </c>
      <c r="B1392" s="3" t="s">
        <v>3418</v>
      </c>
      <c r="C1392" s="3" t="s">
        <v>3419</v>
      </c>
      <c r="D1392" s="3" t="s">
        <v>3420</v>
      </c>
      <c r="E1392" s="4"/>
      <c r="F1392" s="5">
        <v>2</v>
      </c>
      <c r="G1392" s="6" t="str">
        <f>553.5*1.00000000</f>
        <v>0</v>
      </c>
      <c r="H1392" s="18" t="s">
        <v>13</v>
      </c>
    </row>
    <row r="1393" spans="1:8">
      <c r="A1393" s="11">
        <v>3111</v>
      </c>
      <c r="B1393" s="3" t="s">
        <v>3421</v>
      </c>
      <c r="C1393" s="3" t="s">
        <v>3422</v>
      </c>
      <c r="D1393" s="3" t="s">
        <v>3423</v>
      </c>
      <c r="E1393" s="4"/>
      <c r="F1393" s="5">
        <v>2</v>
      </c>
      <c r="G1393" s="6" t="str">
        <f>656.2*1.00000000</f>
        <v>0</v>
      </c>
      <c r="H1393" s="18" t="s">
        <v>13</v>
      </c>
    </row>
    <row r="1394" spans="1:8">
      <c r="A1394" s="11">
        <v>3116</v>
      </c>
      <c r="B1394" s="3" t="s">
        <v>3424</v>
      </c>
      <c r="C1394" s="3" t="s">
        <v>3425</v>
      </c>
      <c r="D1394" s="3" t="s">
        <v>3426</v>
      </c>
      <c r="E1394" s="4"/>
      <c r="F1394" s="5">
        <v>2</v>
      </c>
      <c r="G1394" s="6" t="str">
        <f>569.13*1.00000000</f>
        <v>0</v>
      </c>
      <c r="H1394" s="18" t="s">
        <v>13</v>
      </c>
    </row>
    <row r="1395" spans="1:8">
      <c r="A1395" s="11">
        <v>3117</v>
      </c>
      <c r="B1395" s="3" t="s">
        <v>3427</v>
      </c>
      <c r="C1395" s="3" t="s">
        <v>3428</v>
      </c>
      <c r="D1395" s="3" t="s">
        <v>3429</v>
      </c>
      <c r="E1395" s="4"/>
      <c r="F1395" s="5">
        <v>2</v>
      </c>
      <c r="G1395" s="6" t="str">
        <f>577.6799999999999*1.00000000</f>
        <v>0</v>
      </c>
      <c r="H1395" s="18" t="s">
        <v>13</v>
      </c>
    </row>
    <row r="1396" spans="1:8">
      <c r="A1396" s="11">
        <v>3118</v>
      </c>
      <c r="B1396" s="3" t="s">
        <v>3430</v>
      </c>
      <c r="C1396" s="3" t="s">
        <v>3431</v>
      </c>
      <c r="D1396" s="3" t="s">
        <v>3432</v>
      </c>
      <c r="E1396" s="4"/>
      <c r="F1396" s="5">
        <v>2</v>
      </c>
      <c r="G1396" s="6" t="str">
        <f>754.8099999999999*1.00000000</f>
        <v>0</v>
      </c>
      <c r="H1396" s="18" t="s">
        <v>13</v>
      </c>
    </row>
    <row r="1397" spans="1:8">
      <c r="A1397" s="11">
        <v>3112</v>
      </c>
      <c r="B1397" s="3" t="s">
        <v>3433</v>
      </c>
      <c r="C1397" s="3" t="s">
        <v>3434</v>
      </c>
      <c r="D1397" s="3" t="s">
        <v>3420</v>
      </c>
      <c r="E1397" s="4"/>
      <c r="F1397" s="5">
        <v>2</v>
      </c>
      <c r="G1397" s="6" t="str">
        <f>303.15*1.00000000</f>
        <v>0</v>
      </c>
      <c r="H1397" s="18" t="s">
        <v>13</v>
      </c>
    </row>
    <row r="1398" spans="1:8">
      <c r="A1398" s="11">
        <v>3110</v>
      </c>
      <c r="B1398" s="3" t="s">
        <v>3435</v>
      </c>
      <c r="C1398" s="3" t="s">
        <v>3436</v>
      </c>
      <c r="D1398" s="3" t="s">
        <v>3423</v>
      </c>
      <c r="E1398" s="4"/>
      <c r="F1398" s="5">
        <v>2</v>
      </c>
      <c r="G1398" s="6" t="str">
        <f>414.89*1.00000000</f>
        <v>0</v>
      </c>
      <c r="H1398" s="18" t="s">
        <v>13</v>
      </c>
    </row>
    <row r="1399" spans="1:8">
      <c r="A1399" s="11">
        <v>3114</v>
      </c>
      <c r="B1399" s="3" t="s">
        <v>3437</v>
      </c>
      <c r="C1399" s="3" t="s">
        <v>3438</v>
      </c>
      <c r="D1399" s="3" t="s">
        <v>3439</v>
      </c>
      <c r="E1399" s="4"/>
      <c r="F1399" s="5">
        <v>5</v>
      </c>
      <c r="G1399" s="6" t="str">
        <f>317.84*1.00000000</f>
        <v>0</v>
      </c>
      <c r="H1399" s="18" t="s">
        <v>13</v>
      </c>
    </row>
    <row r="1400" spans="1:8">
      <c r="A1400" s="11">
        <v>3115</v>
      </c>
      <c r="B1400" s="3" t="s">
        <v>3440</v>
      </c>
      <c r="C1400" s="3" t="s">
        <v>3441</v>
      </c>
      <c r="D1400" s="3" t="s">
        <v>3442</v>
      </c>
      <c r="E1400" s="4"/>
      <c r="F1400" s="5">
        <v>2</v>
      </c>
      <c r="G1400" s="6" t="str">
        <f>342.78*1.00000000</f>
        <v>0</v>
      </c>
      <c r="H1400" s="18" t="s">
        <v>13</v>
      </c>
    </row>
    <row r="1401" spans="1:8">
      <c r="A1401" s="11">
        <v>2804</v>
      </c>
      <c r="B1401" s="3" t="s">
        <v>3443</v>
      </c>
      <c r="C1401" s="3" t="s">
        <v>3444</v>
      </c>
      <c r="D1401" s="3" t="s">
        <v>3445</v>
      </c>
      <c r="E1401" s="4">
        <v>179</v>
      </c>
      <c r="F1401" s="5"/>
      <c r="G1401" s="6" t="str">
        <f>66*1.00000000</f>
        <v>0</v>
      </c>
      <c r="H1401" s="18" t="s">
        <v>13</v>
      </c>
    </row>
    <row r="1402" spans="1:8">
      <c r="A1402" s="12" t="s">
        <v>3446</v>
      </c>
      <c r="B1402" s="3"/>
      <c r="C1402" s="3"/>
      <c r="D1402" s="3"/>
      <c r="E1402" s="4"/>
      <c r="F1402" s="5"/>
      <c r="G1402" s="4"/>
      <c r="H1402" s="18"/>
    </row>
    <row r="1403" spans="1:8">
      <c r="A1403" s="11">
        <v>3071</v>
      </c>
      <c r="B1403" s="3" t="s">
        <v>3447</v>
      </c>
      <c r="C1403" s="3" t="s">
        <v>3448</v>
      </c>
      <c r="D1403" s="3" t="s">
        <v>3449</v>
      </c>
      <c r="E1403" s="4"/>
      <c r="F1403" s="5">
        <v>2</v>
      </c>
      <c r="G1403" s="6" t="str">
        <f>23027.82*1.00000000</f>
        <v>0</v>
      </c>
      <c r="H1403" s="18" t="s">
        <v>13</v>
      </c>
    </row>
    <row r="1404" spans="1:8">
      <c r="A1404" s="11">
        <v>2706</v>
      </c>
      <c r="B1404" s="3" t="s">
        <v>3450</v>
      </c>
      <c r="C1404" s="3" t="s">
        <v>3451</v>
      </c>
      <c r="D1404" s="3" t="s">
        <v>3452</v>
      </c>
      <c r="E1404" s="4">
        <v>4</v>
      </c>
      <c r="F1404" s="5"/>
      <c r="G1404" s="6" t="str">
        <f>5797*1.00000000</f>
        <v>0</v>
      </c>
      <c r="H1404" s="18" t="s">
        <v>13</v>
      </c>
    </row>
    <row r="1405" spans="1:8">
      <c r="A1405" s="12" t="s">
        <v>3453</v>
      </c>
      <c r="B1405" s="3"/>
      <c r="C1405" s="3"/>
      <c r="D1405" s="3"/>
      <c r="E1405" s="4"/>
      <c r="F1405" s="5"/>
      <c r="G1405" s="4"/>
      <c r="H1405" s="18"/>
    </row>
    <row r="1406" spans="1:8">
      <c r="A1406" s="11">
        <v>2736</v>
      </c>
      <c r="B1406" s="3" t="s">
        <v>3454</v>
      </c>
      <c r="C1406" s="3" t="s">
        <v>3455</v>
      </c>
      <c r="D1406" s="3" t="s">
        <v>3456</v>
      </c>
      <c r="E1406" s="4"/>
      <c r="F1406" s="5"/>
      <c r="G1406" s="6"/>
      <c r="H1406" s="18" t="s">
        <v>13</v>
      </c>
    </row>
    <row r="1407" spans="1:8">
      <c r="A1407" s="11">
        <v>2741</v>
      </c>
      <c r="B1407" s="3" t="s">
        <v>3457</v>
      </c>
      <c r="C1407" s="3" t="s">
        <v>3458</v>
      </c>
      <c r="D1407" s="3" t="s">
        <v>3459</v>
      </c>
      <c r="E1407" s="4"/>
      <c r="F1407" s="5"/>
      <c r="G1407" s="6"/>
      <c r="H1407" s="18" t="s">
        <v>13</v>
      </c>
    </row>
    <row r="1408" spans="1:8">
      <c r="A1408" s="12" t="s">
        <v>3460</v>
      </c>
      <c r="B1408" s="3"/>
      <c r="C1408" s="3"/>
      <c r="D1408" s="3"/>
      <c r="E1408" s="4"/>
      <c r="F1408" s="5"/>
      <c r="G1408" s="4"/>
      <c r="H1408" s="18"/>
    </row>
    <row r="1409" spans="1:8">
      <c r="A1409" s="11">
        <v>3207</v>
      </c>
      <c r="B1409" s="3" t="s">
        <v>3461</v>
      </c>
      <c r="C1409" s="3" t="s">
        <v>3462</v>
      </c>
      <c r="D1409" s="3" t="s">
        <v>3463</v>
      </c>
      <c r="E1409" s="4"/>
      <c r="F1409" s="5"/>
      <c r="G1409" s="6" t="str">
        <f>287.66*1.00000000</f>
        <v>0</v>
      </c>
      <c r="H1409" s="18" t="s">
        <v>13</v>
      </c>
    </row>
    <row r="1410" spans="1:8">
      <c r="A1410" s="11">
        <v>3208</v>
      </c>
      <c r="B1410" s="3" t="s">
        <v>3464</v>
      </c>
      <c r="C1410" s="3" t="s">
        <v>3465</v>
      </c>
      <c r="D1410" s="3" t="s">
        <v>3466</v>
      </c>
      <c r="E1410" s="4"/>
      <c r="F1410" s="5"/>
      <c r="G1410" s="6" t="str">
        <f>354.04*1.00000000</f>
        <v>0</v>
      </c>
      <c r="H1410" s="18" t="s">
        <v>13</v>
      </c>
    </row>
    <row r="1411" spans="1:8">
      <c r="A1411" s="11">
        <v>3209</v>
      </c>
      <c r="B1411" s="3" t="s">
        <v>3467</v>
      </c>
      <c r="C1411" s="3" t="s">
        <v>3468</v>
      </c>
      <c r="D1411" s="3" t="s">
        <v>3469</v>
      </c>
      <c r="E1411" s="4"/>
      <c r="F1411" s="5"/>
      <c r="G1411" s="6" t="str">
        <f>870.36*1.00000000</f>
        <v>0</v>
      </c>
      <c r="H1411" s="18" t="s">
        <v>13</v>
      </c>
    </row>
    <row r="1412" spans="1:8">
      <c r="A1412" s="11">
        <v>3210</v>
      </c>
      <c r="B1412" s="3" t="s">
        <v>3470</v>
      </c>
      <c r="C1412" s="3" t="s">
        <v>3471</v>
      </c>
      <c r="D1412" s="3" t="s">
        <v>3472</v>
      </c>
      <c r="E1412" s="4"/>
      <c r="F1412" s="5"/>
      <c r="G1412" s="6" t="str">
        <f>988.37*1.00000000</f>
        <v>0</v>
      </c>
      <c r="H1412" s="18" t="s">
        <v>13</v>
      </c>
    </row>
    <row r="1413" spans="1:8">
      <c r="A1413" s="11">
        <v>3211</v>
      </c>
      <c r="B1413" s="3" t="s">
        <v>3473</v>
      </c>
      <c r="C1413" s="3" t="s">
        <v>3474</v>
      </c>
      <c r="D1413" s="3" t="s">
        <v>3475</v>
      </c>
      <c r="E1413" s="4"/>
      <c r="F1413" s="5"/>
      <c r="G1413" s="6" t="str">
        <f>1032.64*1.00000000</f>
        <v>0</v>
      </c>
      <c r="H1413" s="18" t="s">
        <v>13</v>
      </c>
    </row>
    <row r="1414" spans="1:8">
      <c r="A1414" s="11">
        <v>3206</v>
      </c>
      <c r="B1414" s="3" t="s">
        <v>3476</v>
      </c>
      <c r="C1414" s="3" t="s">
        <v>3477</v>
      </c>
      <c r="D1414" s="3" t="s">
        <v>3478</v>
      </c>
      <c r="E1414" s="4"/>
      <c r="F1414" s="5"/>
      <c r="G1414" s="6" t="str">
        <f>162.28*1.00000000</f>
        <v>0</v>
      </c>
      <c r="H1414" s="18" t="s">
        <v>13</v>
      </c>
    </row>
    <row r="1415" spans="1:8">
      <c r="A1415" s="12" t="s">
        <v>3479</v>
      </c>
      <c r="B1415" s="3"/>
      <c r="C1415" s="3"/>
      <c r="D1415" s="3"/>
      <c r="E1415" s="4"/>
      <c r="F1415" s="5"/>
      <c r="G1415" s="4"/>
      <c r="H1415" s="18"/>
    </row>
    <row r="1416" spans="1:8">
      <c r="A1416" s="11">
        <v>1392</v>
      </c>
      <c r="B1416" s="3" t="s">
        <v>3480</v>
      </c>
      <c r="C1416" s="3" t="s">
        <v>3481</v>
      </c>
      <c r="D1416" s="3" t="s">
        <v>3481</v>
      </c>
      <c r="E1416" s="4">
        <v>48</v>
      </c>
      <c r="F1416" s="5"/>
      <c r="G1416" s="6"/>
      <c r="H1416" s="18" t="s">
        <v>13</v>
      </c>
    </row>
    <row r="1417" spans="1:8">
      <c r="A1417" s="11">
        <v>1393</v>
      </c>
      <c r="B1417" s="3" t="s">
        <v>3482</v>
      </c>
      <c r="C1417" s="3" t="s">
        <v>3483</v>
      </c>
      <c r="D1417" s="3" t="s">
        <v>3483</v>
      </c>
      <c r="E1417" s="4"/>
      <c r="F1417" s="5"/>
      <c r="G1417" s="6"/>
      <c r="H1417" s="18" t="s">
        <v>13</v>
      </c>
    </row>
    <row r="1418" spans="1:8">
      <c r="A1418" s="12" t="s">
        <v>3484</v>
      </c>
      <c r="B1418" s="3"/>
      <c r="C1418" s="3"/>
      <c r="D1418" s="3"/>
      <c r="E1418" s="4"/>
      <c r="F1418" s="5"/>
      <c r="G1418" s="4"/>
      <c r="H1418" s="18"/>
    </row>
    <row r="1419" spans="1:8">
      <c r="A1419" s="11">
        <v>3050</v>
      </c>
      <c r="B1419" s="3" t="s">
        <v>3485</v>
      </c>
      <c r="C1419" s="3" t="s">
        <v>3486</v>
      </c>
      <c r="D1419" s="3" t="s">
        <v>3487</v>
      </c>
      <c r="E1419" s="4">
        <v>50</v>
      </c>
      <c r="F1419" s="5"/>
      <c r="G1419" s="6" t="str">
        <f>357.72*1.00000000</f>
        <v>0</v>
      </c>
      <c r="H1419" s="18" t="s">
        <v>13</v>
      </c>
    </row>
    <row r="1420" spans="1:8">
      <c r="A1420" s="11">
        <v>1389</v>
      </c>
      <c r="B1420" s="3" t="s">
        <v>3488</v>
      </c>
      <c r="C1420" s="3" t="s">
        <v>3489</v>
      </c>
      <c r="D1420" s="3" t="s">
        <v>3490</v>
      </c>
      <c r="E1420" s="4"/>
      <c r="F1420" s="5"/>
      <c r="G1420" s="6"/>
      <c r="H1420" s="18" t="s">
        <v>13</v>
      </c>
    </row>
    <row r="1421" spans="1:8">
      <c r="A1421" s="11">
        <v>1407</v>
      </c>
      <c r="B1421" s="3" t="s">
        <v>3491</v>
      </c>
      <c r="C1421" s="3" t="s">
        <v>3492</v>
      </c>
      <c r="D1421" s="3" t="s">
        <v>3493</v>
      </c>
      <c r="E1421" s="4"/>
      <c r="F1421" s="5"/>
      <c r="G1421" s="6"/>
      <c r="H1421" s="18" t="s">
        <v>13</v>
      </c>
    </row>
    <row r="1422" spans="1:8">
      <c r="A1422" s="11">
        <v>1388</v>
      </c>
      <c r="B1422" s="3" t="s">
        <v>3494</v>
      </c>
      <c r="C1422" s="3" t="s">
        <v>3495</v>
      </c>
      <c r="D1422" s="3" t="s">
        <v>3496</v>
      </c>
      <c r="E1422" s="4"/>
      <c r="F1422" s="5"/>
      <c r="G1422" s="6"/>
      <c r="H1422" s="18" t="s">
        <v>13</v>
      </c>
    </row>
    <row r="1423" spans="1:8">
      <c r="A1423" s="11">
        <v>1391</v>
      </c>
      <c r="B1423" s="3" t="s">
        <v>3497</v>
      </c>
      <c r="C1423" s="3" t="s">
        <v>3498</v>
      </c>
      <c r="D1423" s="3" t="s">
        <v>3499</v>
      </c>
      <c r="E1423" s="4">
        <v>54</v>
      </c>
      <c r="F1423" s="5"/>
      <c r="G1423" s="6" t="str">
        <f>310*1.00000000</f>
        <v>0</v>
      </c>
      <c r="H1423" s="18" t="s">
        <v>13</v>
      </c>
    </row>
    <row r="1424" spans="1:8">
      <c r="A1424" s="11">
        <v>1390</v>
      </c>
      <c r="B1424" s="3" t="s">
        <v>3500</v>
      </c>
      <c r="C1424" s="3" t="s">
        <v>3501</v>
      </c>
      <c r="D1424" s="3" t="s">
        <v>3502</v>
      </c>
      <c r="E1424" s="4"/>
      <c r="F1424" s="5"/>
      <c r="G1424" s="6"/>
      <c r="H1424" s="18" t="s">
        <v>13</v>
      </c>
    </row>
    <row r="1425" spans="1:8">
      <c r="A1425" s="12" t="s">
        <v>3503</v>
      </c>
      <c r="B1425" s="3"/>
      <c r="C1425" s="3"/>
      <c r="D1425" s="3"/>
      <c r="E1425" s="4"/>
      <c r="F1425" s="5"/>
      <c r="G1425" s="4"/>
      <c r="H1425" s="18"/>
    </row>
    <row r="1426" spans="1:8">
      <c r="A1426" s="11">
        <v>2002</v>
      </c>
      <c r="B1426" s="3" t="s">
        <v>3504</v>
      </c>
      <c r="C1426" s="3" t="s">
        <v>3505</v>
      </c>
      <c r="D1426" s="3" t="s">
        <v>3506</v>
      </c>
      <c r="E1426" s="4"/>
      <c r="F1426" s="5"/>
      <c r="G1426" s="6"/>
      <c r="H1426" s="18" t="s">
        <v>13</v>
      </c>
    </row>
    <row r="1427" spans="1:8">
      <c r="A1427" s="11">
        <v>1996</v>
      </c>
      <c r="B1427" s="3" t="s">
        <v>3507</v>
      </c>
      <c r="C1427" s="3" t="s">
        <v>3508</v>
      </c>
      <c r="D1427" s="3" t="s">
        <v>3509</v>
      </c>
      <c r="E1427" s="4"/>
      <c r="F1427" s="5"/>
      <c r="G1427" s="6"/>
      <c r="H1427" s="18" t="s">
        <v>13</v>
      </c>
    </row>
    <row r="1428" spans="1:8">
      <c r="A1428" s="11">
        <v>1997</v>
      </c>
      <c r="B1428" s="3" t="s">
        <v>3510</v>
      </c>
      <c r="C1428" s="3" t="s">
        <v>3511</v>
      </c>
      <c r="D1428" s="3" t="s">
        <v>3512</v>
      </c>
      <c r="E1428" s="4"/>
      <c r="F1428" s="5"/>
      <c r="G1428" s="6"/>
      <c r="H1428" s="18" t="s">
        <v>13</v>
      </c>
    </row>
    <row r="1429" spans="1:8">
      <c r="A1429" s="11">
        <v>1998</v>
      </c>
      <c r="B1429" s="3" t="s">
        <v>3513</v>
      </c>
      <c r="C1429" s="3" t="s">
        <v>3514</v>
      </c>
      <c r="D1429" s="3" t="s">
        <v>3515</v>
      </c>
      <c r="E1429" s="4"/>
      <c r="F1429" s="5"/>
      <c r="G1429" s="6"/>
      <c r="H1429" s="18" t="s">
        <v>13</v>
      </c>
    </row>
    <row r="1430" spans="1:8">
      <c r="A1430" s="11">
        <v>1999</v>
      </c>
      <c r="B1430" s="3" t="s">
        <v>3516</v>
      </c>
      <c r="C1430" s="3" t="s">
        <v>3517</v>
      </c>
      <c r="D1430" s="3" t="s">
        <v>3518</v>
      </c>
      <c r="E1430" s="4"/>
      <c r="F1430" s="5"/>
      <c r="G1430" s="6"/>
      <c r="H1430" s="18" t="s">
        <v>13</v>
      </c>
    </row>
    <row r="1431" spans="1:8">
      <c r="A1431" s="11">
        <v>2000</v>
      </c>
      <c r="B1431" s="3" t="s">
        <v>3519</v>
      </c>
      <c r="C1431" s="3" t="s">
        <v>3520</v>
      </c>
      <c r="D1431" s="3" t="s">
        <v>3521</v>
      </c>
      <c r="E1431" s="4"/>
      <c r="F1431" s="5"/>
      <c r="G1431" s="6"/>
      <c r="H1431" s="18" t="s">
        <v>13</v>
      </c>
    </row>
    <row r="1432" spans="1:8">
      <c r="A1432" s="11">
        <v>2001</v>
      </c>
      <c r="B1432" s="3" t="s">
        <v>3522</v>
      </c>
      <c r="C1432" s="3" t="s">
        <v>3523</v>
      </c>
      <c r="D1432" s="3" t="s">
        <v>3524</v>
      </c>
      <c r="E1432" s="4"/>
      <c r="F1432" s="5"/>
      <c r="G1432" s="6"/>
      <c r="H1432" s="18" t="s">
        <v>13</v>
      </c>
    </row>
    <row r="1433" spans="1:8">
      <c r="A1433" s="11">
        <v>1995</v>
      </c>
      <c r="B1433" s="3" t="s">
        <v>3525</v>
      </c>
      <c r="C1433" s="3" t="s">
        <v>3526</v>
      </c>
      <c r="D1433" s="3" t="s">
        <v>3527</v>
      </c>
      <c r="E1433" s="4"/>
      <c r="F1433" s="5"/>
      <c r="G1433" s="6"/>
      <c r="H1433" s="18" t="s">
        <v>13</v>
      </c>
    </row>
    <row r="1434" spans="1:8">
      <c r="A1434" s="11">
        <v>2003</v>
      </c>
      <c r="B1434" s="3" t="s">
        <v>3528</v>
      </c>
      <c r="C1434" s="3" t="s">
        <v>3529</v>
      </c>
      <c r="D1434" s="3" t="s">
        <v>3530</v>
      </c>
      <c r="E1434" s="4"/>
      <c r="F1434" s="5"/>
      <c r="G1434" s="6"/>
      <c r="H1434" s="18" t="s">
        <v>13</v>
      </c>
    </row>
    <row r="1435" spans="1:8">
      <c r="A1435" s="11">
        <v>2004</v>
      </c>
      <c r="B1435" s="3" t="s">
        <v>3531</v>
      </c>
      <c r="C1435" s="3" t="s">
        <v>3532</v>
      </c>
      <c r="D1435" s="3" t="s">
        <v>3533</v>
      </c>
      <c r="E1435" s="4"/>
      <c r="F1435" s="5"/>
      <c r="G1435" s="6"/>
      <c r="H1435" s="18" t="s">
        <v>13</v>
      </c>
    </row>
    <row r="1436" spans="1:8">
      <c r="A1436" s="11">
        <v>2005</v>
      </c>
      <c r="B1436" s="3" t="s">
        <v>3534</v>
      </c>
      <c r="C1436" s="3" t="s">
        <v>3535</v>
      </c>
      <c r="D1436" s="3" t="s">
        <v>3536</v>
      </c>
      <c r="E1436" s="4"/>
      <c r="F1436" s="5"/>
      <c r="G1436" s="6"/>
      <c r="H1436" s="18" t="s">
        <v>13</v>
      </c>
    </row>
    <row r="1437" spans="1:8">
      <c r="A1437" s="11">
        <v>2006</v>
      </c>
      <c r="B1437" s="3" t="s">
        <v>3537</v>
      </c>
      <c r="C1437" s="3" t="s">
        <v>3538</v>
      </c>
      <c r="D1437" s="3" t="s">
        <v>3539</v>
      </c>
      <c r="E1437" s="4"/>
      <c r="F1437" s="5"/>
      <c r="G1437" s="6"/>
      <c r="H1437" s="18" t="s">
        <v>13</v>
      </c>
    </row>
    <row r="1438" spans="1:8">
      <c r="A1438" s="11">
        <v>2007</v>
      </c>
      <c r="B1438" s="3" t="s">
        <v>3540</v>
      </c>
      <c r="C1438" s="3" t="s">
        <v>3541</v>
      </c>
      <c r="D1438" s="3" t="s">
        <v>3542</v>
      </c>
      <c r="E1438" s="4"/>
      <c r="F1438" s="5"/>
      <c r="G1438" s="6"/>
      <c r="H1438" s="18" t="s">
        <v>13</v>
      </c>
    </row>
    <row r="1439" spans="1:8">
      <c r="A1439" s="11">
        <v>2008</v>
      </c>
      <c r="B1439" s="3" t="s">
        <v>3543</v>
      </c>
      <c r="C1439" s="3" t="s">
        <v>3544</v>
      </c>
      <c r="D1439" s="3" t="s">
        <v>3545</v>
      </c>
      <c r="E1439" s="4"/>
      <c r="F1439" s="5"/>
      <c r="G1439" s="6"/>
      <c r="H1439" s="18" t="s">
        <v>13</v>
      </c>
    </row>
    <row r="1440" spans="1:8">
      <c r="A1440" s="11">
        <v>2009</v>
      </c>
      <c r="B1440" s="3" t="s">
        <v>3546</v>
      </c>
      <c r="C1440" s="3" t="s">
        <v>3547</v>
      </c>
      <c r="D1440" s="3" t="s">
        <v>3548</v>
      </c>
      <c r="E1440" s="4"/>
      <c r="F1440" s="5"/>
      <c r="G1440" s="6"/>
      <c r="H1440" s="18" t="s">
        <v>13</v>
      </c>
    </row>
    <row r="1441" spans="1:8">
      <c r="A1441" s="11">
        <v>2010</v>
      </c>
      <c r="B1441" s="3" t="s">
        <v>3549</v>
      </c>
      <c r="C1441" s="3" t="s">
        <v>3550</v>
      </c>
      <c r="D1441" s="3" t="s">
        <v>3551</v>
      </c>
      <c r="E1441" s="4"/>
      <c r="F1441" s="5"/>
      <c r="G1441" s="6"/>
      <c r="H1441" s="18" t="s">
        <v>13</v>
      </c>
    </row>
    <row r="1442" spans="1:8">
      <c r="A1442" s="11">
        <v>2011</v>
      </c>
      <c r="B1442" s="3" t="s">
        <v>3552</v>
      </c>
      <c r="C1442" s="3" t="s">
        <v>3553</v>
      </c>
      <c r="D1442" s="3" t="s">
        <v>3554</v>
      </c>
      <c r="E1442" s="4"/>
      <c r="F1442" s="5"/>
      <c r="G1442" s="6"/>
      <c r="H1442" s="18" t="s">
        <v>13</v>
      </c>
    </row>
    <row r="1443" spans="1:8">
      <c r="A1443" s="11">
        <v>2012</v>
      </c>
      <c r="B1443" s="3" t="s">
        <v>3555</v>
      </c>
      <c r="C1443" s="3" t="s">
        <v>3556</v>
      </c>
      <c r="D1443" s="3" t="s">
        <v>3557</v>
      </c>
      <c r="E1443" s="4"/>
      <c r="F1443" s="5"/>
      <c r="G1443" s="6"/>
      <c r="H1443" s="18" t="s">
        <v>13</v>
      </c>
    </row>
    <row r="1444" spans="1:8">
      <c r="A1444" s="11">
        <v>2013</v>
      </c>
      <c r="B1444" s="3" t="s">
        <v>3558</v>
      </c>
      <c r="C1444" s="3" t="s">
        <v>3559</v>
      </c>
      <c r="D1444" s="3" t="s">
        <v>3560</v>
      </c>
      <c r="E1444" s="4"/>
      <c r="F1444" s="5"/>
      <c r="G1444" s="6"/>
      <c r="H1444" s="18" t="s">
        <v>13</v>
      </c>
    </row>
    <row r="1445" spans="1:8">
      <c r="A1445" s="11">
        <v>2014</v>
      </c>
      <c r="B1445" s="3" t="s">
        <v>3561</v>
      </c>
      <c r="C1445" s="3" t="s">
        <v>3562</v>
      </c>
      <c r="D1445" s="3" t="s">
        <v>3563</v>
      </c>
      <c r="E1445" s="4"/>
      <c r="F1445" s="5"/>
      <c r="G1445" s="6"/>
      <c r="H1445" s="18" t="s">
        <v>13</v>
      </c>
    </row>
    <row r="1446" spans="1:8">
      <c r="A1446" s="11">
        <v>2015</v>
      </c>
      <c r="B1446" s="3" t="s">
        <v>3564</v>
      </c>
      <c r="C1446" s="3" t="s">
        <v>3565</v>
      </c>
      <c r="D1446" s="3" t="s">
        <v>3566</v>
      </c>
      <c r="E1446" s="4"/>
      <c r="F1446" s="5"/>
      <c r="G1446" s="6"/>
      <c r="H1446" s="18" t="s">
        <v>13</v>
      </c>
    </row>
    <row r="1447" spans="1:8">
      <c r="A1447" s="11">
        <v>2016</v>
      </c>
      <c r="B1447" s="3" t="s">
        <v>3567</v>
      </c>
      <c r="C1447" s="3" t="s">
        <v>3568</v>
      </c>
      <c r="D1447" s="3" t="s">
        <v>3569</v>
      </c>
      <c r="E1447" s="4"/>
      <c r="F1447" s="5"/>
      <c r="G1447" s="6"/>
      <c r="H1447" s="18" t="s">
        <v>13</v>
      </c>
    </row>
    <row r="1448" spans="1:8">
      <c r="A1448" s="11">
        <v>2017</v>
      </c>
      <c r="B1448" s="3" t="s">
        <v>3570</v>
      </c>
      <c r="C1448" s="3" t="s">
        <v>3571</v>
      </c>
      <c r="D1448" s="3" t="s">
        <v>3572</v>
      </c>
      <c r="E1448" s="4"/>
      <c r="F1448" s="5"/>
      <c r="G1448" s="6"/>
      <c r="H1448" s="18" t="s">
        <v>13</v>
      </c>
    </row>
    <row r="1449" spans="1:8">
      <c r="A1449" s="11">
        <v>2018</v>
      </c>
      <c r="B1449" s="3" t="s">
        <v>3573</v>
      </c>
      <c r="C1449" s="3" t="s">
        <v>3574</v>
      </c>
      <c r="D1449" s="3" t="s">
        <v>3575</v>
      </c>
      <c r="E1449" s="4"/>
      <c r="F1449" s="5"/>
      <c r="G1449" s="6"/>
      <c r="H1449" s="18" t="s">
        <v>13</v>
      </c>
    </row>
    <row r="1450" spans="1:8">
      <c r="A1450" s="11">
        <v>2019</v>
      </c>
      <c r="B1450" s="3" t="s">
        <v>3576</v>
      </c>
      <c r="C1450" s="3" t="s">
        <v>3577</v>
      </c>
      <c r="D1450" s="3" t="s">
        <v>3578</v>
      </c>
      <c r="E1450" s="4"/>
      <c r="F1450" s="5"/>
      <c r="G1450" s="6"/>
      <c r="H1450" s="18" t="s">
        <v>13</v>
      </c>
    </row>
    <row r="1451" spans="1:8">
      <c r="A1451" s="11">
        <v>2020</v>
      </c>
      <c r="B1451" s="3" t="s">
        <v>3579</v>
      </c>
      <c r="C1451" s="3" t="s">
        <v>3580</v>
      </c>
      <c r="D1451" s="3" t="s">
        <v>3581</v>
      </c>
      <c r="E1451" s="4"/>
      <c r="F1451" s="5"/>
      <c r="G1451" s="6"/>
      <c r="H1451" s="18" t="s">
        <v>13</v>
      </c>
    </row>
    <row r="1452" spans="1:8">
      <c r="A1452" s="11">
        <v>2021</v>
      </c>
      <c r="B1452" s="3" t="s">
        <v>3582</v>
      </c>
      <c r="C1452" s="3" t="s">
        <v>3583</v>
      </c>
      <c r="D1452" s="3" t="s">
        <v>3584</v>
      </c>
      <c r="E1452" s="4"/>
      <c r="F1452" s="5"/>
      <c r="G1452" s="6"/>
      <c r="H1452" s="18" t="s">
        <v>13</v>
      </c>
    </row>
    <row r="1453" spans="1:8">
      <c r="A1453" s="11">
        <v>2022</v>
      </c>
      <c r="B1453" s="3" t="s">
        <v>3585</v>
      </c>
      <c r="C1453" s="3" t="s">
        <v>3586</v>
      </c>
      <c r="D1453" s="3" t="s">
        <v>3587</v>
      </c>
      <c r="E1453" s="4"/>
      <c r="F1453" s="5"/>
      <c r="G1453" s="6"/>
      <c r="H1453" s="18" t="s">
        <v>13</v>
      </c>
    </row>
    <row r="1454" spans="1:8">
      <c r="A1454" s="11">
        <v>2023</v>
      </c>
      <c r="B1454" s="3" t="s">
        <v>3588</v>
      </c>
      <c r="C1454" s="3" t="s">
        <v>3589</v>
      </c>
      <c r="D1454" s="3" t="s">
        <v>3590</v>
      </c>
      <c r="E1454" s="4"/>
      <c r="F1454" s="5"/>
      <c r="G1454" s="6"/>
      <c r="H1454" s="18" t="s">
        <v>13</v>
      </c>
    </row>
    <row r="1455" spans="1:8">
      <c r="A1455" s="11">
        <v>2024</v>
      </c>
      <c r="B1455" s="3" t="s">
        <v>3591</v>
      </c>
      <c r="C1455" s="3" t="s">
        <v>3592</v>
      </c>
      <c r="D1455" s="3" t="s">
        <v>3593</v>
      </c>
      <c r="E1455" s="4"/>
      <c r="F1455" s="5"/>
      <c r="G1455" s="6"/>
      <c r="H1455" s="18" t="s">
        <v>13</v>
      </c>
    </row>
    <row r="1456" spans="1:8">
      <c r="A1456" s="11">
        <v>2025</v>
      </c>
      <c r="B1456" s="3" t="s">
        <v>3594</v>
      </c>
      <c r="C1456" s="3" t="s">
        <v>3595</v>
      </c>
      <c r="D1456" s="3" t="s">
        <v>3596</v>
      </c>
      <c r="E1456" s="4"/>
      <c r="F1456" s="5"/>
      <c r="G1456" s="6"/>
      <c r="H1456" s="18" t="s">
        <v>13</v>
      </c>
    </row>
    <row r="1457" spans="1:8">
      <c r="A1457" s="11">
        <v>2026</v>
      </c>
      <c r="B1457" s="3" t="s">
        <v>3597</v>
      </c>
      <c r="C1457" s="3" t="s">
        <v>3598</v>
      </c>
      <c r="D1457" s="3" t="s">
        <v>3599</v>
      </c>
      <c r="E1457" s="4"/>
      <c r="F1457" s="5"/>
      <c r="G1457" s="6"/>
      <c r="H1457" s="18" t="s">
        <v>13</v>
      </c>
    </row>
    <row r="1458" spans="1:8">
      <c r="A1458" s="11">
        <v>2027</v>
      </c>
      <c r="B1458" s="3" t="s">
        <v>3600</v>
      </c>
      <c r="C1458" s="3" t="s">
        <v>3601</v>
      </c>
      <c r="D1458" s="3" t="s">
        <v>3602</v>
      </c>
      <c r="E1458" s="4"/>
      <c r="F1458" s="5"/>
      <c r="G1458" s="6"/>
      <c r="H1458" s="18" t="s">
        <v>13</v>
      </c>
    </row>
    <row r="1459" spans="1:8">
      <c r="A1459" s="11">
        <v>2028</v>
      </c>
      <c r="B1459" s="3" t="s">
        <v>3603</v>
      </c>
      <c r="C1459" s="3" t="s">
        <v>3604</v>
      </c>
      <c r="D1459" s="3" t="s">
        <v>3605</v>
      </c>
      <c r="E1459" s="4"/>
      <c r="F1459" s="5"/>
      <c r="G1459" s="6"/>
      <c r="H1459" s="18" t="s">
        <v>13</v>
      </c>
    </row>
    <row r="1460" spans="1:8">
      <c r="A1460" s="11">
        <v>2029</v>
      </c>
      <c r="B1460" s="3" t="s">
        <v>3606</v>
      </c>
      <c r="C1460" s="3" t="s">
        <v>3607</v>
      </c>
      <c r="D1460" s="3" t="s">
        <v>3608</v>
      </c>
      <c r="E1460" s="4"/>
      <c r="F1460" s="5"/>
      <c r="G1460" s="6"/>
      <c r="H1460" s="18" t="s">
        <v>13</v>
      </c>
    </row>
    <row r="1461" spans="1:8">
      <c r="A1461" s="11">
        <v>2030</v>
      </c>
      <c r="B1461" s="3" t="s">
        <v>3609</v>
      </c>
      <c r="C1461" s="3" t="s">
        <v>3610</v>
      </c>
      <c r="D1461" s="3" t="s">
        <v>3611</v>
      </c>
      <c r="E1461" s="4"/>
      <c r="F1461" s="5"/>
      <c r="G1461" s="6"/>
      <c r="H1461" s="18" t="s">
        <v>13</v>
      </c>
    </row>
    <row r="1462" spans="1:8">
      <c r="A1462" s="11">
        <v>2031</v>
      </c>
      <c r="B1462" s="3" t="s">
        <v>3612</v>
      </c>
      <c r="C1462" s="3" t="s">
        <v>3613</v>
      </c>
      <c r="D1462" s="3" t="s">
        <v>3614</v>
      </c>
      <c r="E1462" s="4"/>
      <c r="F1462" s="5"/>
      <c r="G1462" s="6"/>
      <c r="H1462" s="18" t="s">
        <v>13</v>
      </c>
    </row>
    <row r="1463" spans="1:8">
      <c r="A1463" s="11">
        <v>2032</v>
      </c>
      <c r="B1463" s="3" t="s">
        <v>3615</v>
      </c>
      <c r="C1463" s="3" t="s">
        <v>3616</v>
      </c>
      <c r="D1463" s="3" t="s">
        <v>3617</v>
      </c>
      <c r="E1463" s="4"/>
      <c r="F1463" s="5"/>
      <c r="G1463" s="6"/>
      <c r="H1463" s="18" t="s">
        <v>13</v>
      </c>
    </row>
    <row r="1464" spans="1:8">
      <c r="A1464" s="11">
        <v>2033</v>
      </c>
      <c r="B1464" s="3" t="s">
        <v>3618</v>
      </c>
      <c r="C1464" s="3" t="s">
        <v>3619</v>
      </c>
      <c r="D1464" s="3" t="s">
        <v>3620</v>
      </c>
      <c r="E1464" s="4"/>
      <c r="F1464" s="5"/>
      <c r="G1464" s="6"/>
      <c r="H1464" s="18" t="s">
        <v>13</v>
      </c>
    </row>
    <row r="1465" spans="1:8">
      <c r="A1465" s="11">
        <v>2034</v>
      </c>
      <c r="B1465" s="3" t="s">
        <v>3621</v>
      </c>
      <c r="C1465" s="3" t="s">
        <v>3622</v>
      </c>
      <c r="D1465" s="3" t="s">
        <v>3623</v>
      </c>
      <c r="E1465" s="4"/>
      <c r="F1465" s="5"/>
      <c r="G1465" s="6"/>
      <c r="H1465" s="18" t="s">
        <v>13</v>
      </c>
    </row>
    <row r="1466" spans="1:8">
      <c r="A1466" s="11">
        <v>2035</v>
      </c>
      <c r="B1466" s="3" t="s">
        <v>3624</v>
      </c>
      <c r="C1466" s="3" t="s">
        <v>3625</v>
      </c>
      <c r="D1466" s="3" t="s">
        <v>3626</v>
      </c>
      <c r="E1466" s="4"/>
      <c r="F1466" s="5"/>
      <c r="G1466" s="6"/>
      <c r="H1466" s="18" t="s">
        <v>13</v>
      </c>
    </row>
    <row r="1467" spans="1:8">
      <c r="A1467" s="11">
        <v>2036</v>
      </c>
      <c r="B1467" s="3" t="s">
        <v>3627</v>
      </c>
      <c r="C1467" s="3" t="s">
        <v>3628</v>
      </c>
      <c r="D1467" s="3" t="s">
        <v>3629</v>
      </c>
      <c r="E1467" s="4"/>
      <c r="F1467" s="5"/>
      <c r="G1467" s="6"/>
      <c r="H1467" s="18" t="s">
        <v>13</v>
      </c>
    </row>
    <row r="1468" spans="1:8">
      <c r="A1468" s="11">
        <v>2037</v>
      </c>
      <c r="B1468" s="3" t="s">
        <v>3630</v>
      </c>
      <c r="C1468" s="3" t="s">
        <v>3631</v>
      </c>
      <c r="D1468" s="3" t="s">
        <v>3632</v>
      </c>
      <c r="E1468" s="4"/>
      <c r="F1468" s="5"/>
      <c r="G1468" s="6"/>
      <c r="H1468" s="18" t="s">
        <v>13</v>
      </c>
    </row>
    <row r="1469" spans="1:8">
      <c r="A1469" s="11">
        <v>2038</v>
      </c>
      <c r="B1469" s="3" t="s">
        <v>3633</v>
      </c>
      <c r="C1469" s="3" t="s">
        <v>3634</v>
      </c>
      <c r="D1469" s="3" t="s">
        <v>3635</v>
      </c>
      <c r="E1469" s="4"/>
      <c r="F1469" s="5"/>
      <c r="G1469" s="6"/>
      <c r="H1469" s="18" t="s">
        <v>13</v>
      </c>
    </row>
    <row r="1470" spans="1:8">
      <c r="A1470" s="11">
        <v>2039</v>
      </c>
      <c r="B1470" s="3" t="s">
        <v>3636</v>
      </c>
      <c r="C1470" s="3" t="s">
        <v>3637</v>
      </c>
      <c r="D1470" s="3" t="s">
        <v>3638</v>
      </c>
      <c r="E1470" s="4"/>
      <c r="F1470" s="5"/>
      <c r="G1470" s="6"/>
      <c r="H1470" s="18" t="s">
        <v>13</v>
      </c>
    </row>
    <row r="1471" spans="1:8">
      <c r="A1471" s="11">
        <v>2040</v>
      </c>
      <c r="B1471" s="3" t="s">
        <v>3639</v>
      </c>
      <c r="C1471" s="3" t="s">
        <v>3640</v>
      </c>
      <c r="D1471" s="3" t="s">
        <v>3641</v>
      </c>
      <c r="E1471" s="4"/>
      <c r="F1471" s="5"/>
      <c r="G1471" s="6"/>
      <c r="H1471" s="18" t="s">
        <v>13</v>
      </c>
    </row>
    <row r="1472" spans="1:8">
      <c r="A1472" s="11">
        <v>2041</v>
      </c>
      <c r="B1472" s="3" t="s">
        <v>3642</v>
      </c>
      <c r="C1472" s="3" t="s">
        <v>3643</v>
      </c>
      <c r="D1472" s="3" t="s">
        <v>3644</v>
      </c>
      <c r="E1472" s="4"/>
      <c r="F1472" s="5"/>
      <c r="G1472" s="6"/>
      <c r="H1472" s="18" t="s">
        <v>13</v>
      </c>
    </row>
    <row r="1473" spans="1:8">
      <c r="A1473" s="11">
        <v>2042</v>
      </c>
      <c r="B1473" s="3" t="s">
        <v>3645</v>
      </c>
      <c r="C1473" s="3" t="s">
        <v>3646</v>
      </c>
      <c r="D1473" s="3" t="s">
        <v>3647</v>
      </c>
      <c r="E1473" s="4"/>
      <c r="F1473" s="5"/>
      <c r="G1473" s="6"/>
      <c r="H1473" s="18" t="s">
        <v>13</v>
      </c>
    </row>
    <row r="1474" spans="1:8">
      <c r="A1474" s="11">
        <v>2043</v>
      </c>
      <c r="B1474" s="3" t="s">
        <v>3648</v>
      </c>
      <c r="C1474" s="3" t="s">
        <v>3649</v>
      </c>
      <c r="D1474" s="3" t="s">
        <v>3650</v>
      </c>
      <c r="E1474" s="4"/>
      <c r="F1474" s="5"/>
      <c r="G1474" s="6"/>
      <c r="H1474" s="18" t="s">
        <v>13</v>
      </c>
    </row>
    <row r="1475" spans="1:8">
      <c r="A1475" s="11">
        <v>2044</v>
      </c>
      <c r="B1475" s="3" t="s">
        <v>3651</v>
      </c>
      <c r="C1475" s="3" t="s">
        <v>3652</v>
      </c>
      <c r="D1475" s="3" t="s">
        <v>3653</v>
      </c>
      <c r="E1475" s="4"/>
      <c r="F1475" s="5"/>
      <c r="G1475" s="6"/>
      <c r="H1475" s="18" t="s">
        <v>13</v>
      </c>
    </row>
    <row r="1476" spans="1:8">
      <c r="A1476" s="11">
        <v>2045</v>
      </c>
      <c r="B1476" s="3" t="s">
        <v>3654</v>
      </c>
      <c r="C1476" s="3" t="s">
        <v>3655</v>
      </c>
      <c r="D1476" s="3" t="s">
        <v>3656</v>
      </c>
      <c r="E1476" s="4"/>
      <c r="F1476" s="5"/>
      <c r="G1476" s="6"/>
      <c r="H1476" s="18" t="s">
        <v>13</v>
      </c>
    </row>
    <row r="1477" spans="1:8">
      <c r="A1477" s="11">
        <v>2046</v>
      </c>
      <c r="B1477" s="3" t="s">
        <v>3657</v>
      </c>
      <c r="C1477" s="3" t="s">
        <v>3658</v>
      </c>
      <c r="D1477" s="3" t="s">
        <v>3659</v>
      </c>
      <c r="E1477" s="4"/>
      <c r="F1477" s="5"/>
      <c r="G1477" s="6"/>
      <c r="H1477" s="18" t="s">
        <v>13</v>
      </c>
    </row>
    <row r="1478" spans="1:8">
      <c r="A1478" s="11">
        <v>2047</v>
      </c>
      <c r="B1478" s="3" t="s">
        <v>3660</v>
      </c>
      <c r="C1478" s="3" t="s">
        <v>3661</v>
      </c>
      <c r="D1478" s="3" t="s">
        <v>3662</v>
      </c>
      <c r="E1478" s="4"/>
      <c r="F1478" s="5"/>
      <c r="G1478" s="6"/>
      <c r="H1478" s="18" t="s">
        <v>13</v>
      </c>
    </row>
    <row r="1479" spans="1:8">
      <c r="A1479" s="11">
        <v>2048</v>
      </c>
      <c r="B1479" s="3" t="s">
        <v>3663</v>
      </c>
      <c r="C1479" s="3" t="s">
        <v>3664</v>
      </c>
      <c r="D1479" s="3" t="s">
        <v>3665</v>
      </c>
      <c r="E1479" s="4"/>
      <c r="F1479" s="5"/>
      <c r="G1479" s="6"/>
      <c r="H1479" s="18" t="s">
        <v>13</v>
      </c>
    </row>
    <row r="1480" spans="1:8">
      <c r="A1480" s="11">
        <v>2049</v>
      </c>
      <c r="B1480" s="3" t="s">
        <v>3666</v>
      </c>
      <c r="C1480" s="3" t="s">
        <v>3667</v>
      </c>
      <c r="D1480" s="3" t="s">
        <v>3668</v>
      </c>
      <c r="E1480" s="4"/>
      <c r="F1480" s="5"/>
      <c r="G1480" s="6"/>
      <c r="H1480" s="18" t="s">
        <v>13</v>
      </c>
    </row>
    <row r="1481" spans="1:8">
      <c r="A1481" s="11">
        <v>2050</v>
      </c>
      <c r="B1481" s="3" t="s">
        <v>3669</v>
      </c>
      <c r="C1481" s="3" t="s">
        <v>3670</v>
      </c>
      <c r="D1481" s="3" t="s">
        <v>3671</v>
      </c>
      <c r="E1481" s="4"/>
      <c r="F1481" s="5"/>
      <c r="G1481" s="6"/>
      <c r="H1481" s="18" t="s">
        <v>13</v>
      </c>
    </row>
    <row r="1482" spans="1:8">
      <c r="A1482" s="11">
        <v>2051</v>
      </c>
      <c r="B1482" s="3" t="s">
        <v>3672</v>
      </c>
      <c r="C1482" s="3" t="s">
        <v>3673</v>
      </c>
      <c r="D1482" s="3" t="s">
        <v>3674</v>
      </c>
      <c r="E1482" s="4"/>
      <c r="F1482" s="5"/>
      <c r="G1482" s="6"/>
      <c r="H1482" s="18" t="s">
        <v>13</v>
      </c>
    </row>
    <row r="1483" spans="1:8">
      <c r="A1483" s="11">
        <v>2052</v>
      </c>
      <c r="B1483" s="3" t="s">
        <v>3675</v>
      </c>
      <c r="C1483" s="3" t="s">
        <v>3676</v>
      </c>
      <c r="D1483" s="3" t="s">
        <v>3677</v>
      </c>
      <c r="E1483" s="4"/>
      <c r="F1483" s="5"/>
      <c r="G1483" s="6"/>
      <c r="H1483" s="18" t="s">
        <v>13</v>
      </c>
    </row>
    <row r="1484" spans="1:8">
      <c r="A1484" s="11">
        <v>2053</v>
      </c>
      <c r="B1484" s="3" t="s">
        <v>3678</v>
      </c>
      <c r="C1484" s="3" t="s">
        <v>3679</v>
      </c>
      <c r="D1484" s="3" t="s">
        <v>3680</v>
      </c>
      <c r="E1484" s="4"/>
      <c r="F1484" s="5"/>
      <c r="G1484" s="6"/>
      <c r="H1484" s="18" t="s">
        <v>13</v>
      </c>
    </row>
    <row r="1485" spans="1:8">
      <c r="A1485" s="11">
        <v>2054</v>
      </c>
      <c r="B1485" s="3" t="s">
        <v>3681</v>
      </c>
      <c r="C1485" s="3" t="s">
        <v>3682</v>
      </c>
      <c r="D1485" s="3" t="s">
        <v>3683</v>
      </c>
      <c r="E1485" s="4"/>
      <c r="F1485" s="5"/>
      <c r="G1485" s="6"/>
      <c r="H1485" s="18" t="s">
        <v>13</v>
      </c>
    </row>
    <row r="1486" spans="1:8">
      <c r="A1486" s="11">
        <v>2055</v>
      </c>
      <c r="B1486" s="3" t="s">
        <v>3684</v>
      </c>
      <c r="C1486" s="3" t="s">
        <v>3685</v>
      </c>
      <c r="D1486" s="3" t="s">
        <v>3686</v>
      </c>
      <c r="E1486" s="4"/>
      <c r="F1486" s="5"/>
      <c r="G1486" s="6"/>
      <c r="H1486" s="18" t="s">
        <v>13</v>
      </c>
    </row>
    <row r="1487" spans="1:8">
      <c r="A1487" s="11">
        <v>2056</v>
      </c>
      <c r="B1487" s="3" t="s">
        <v>3687</v>
      </c>
      <c r="C1487" s="3" t="s">
        <v>3688</v>
      </c>
      <c r="D1487" s="3" t="s">
        <v>3689</v>
      </c>
      <c r="E1487" s="4"/>
      <c r="F1487" s="5"/>
      <c r="G1487" s="6"/>
      <c r="H1487" s="18" t="s">
        <v>13</v>
      </c>
    </row>
    <row r="1488" spans="1:8">
      <c r="A1488" s="11">
        <v>2057</v>
      </c>
      <c r="B1488" s="3" t="s">
        <v>3690</v>
      </c>
      <c r="C1488" s="3" t="s">
        <v>3691</v>
      </c>
      <c r="D1488" s="3" t="s">
        <v>3692</v>
      </c>
      <c r="E1488" s="4"/>
      <c r="F1488" s="5"/>
      <c r="G1488" s="6"/>
      <c r="H1488" s="18" t="s">
        <v>13</v>
      </c>
    </row>
    <row r="1489" spans="1:8">
      <c r="A1489" s="11">
        <v>2058</v>
      </c>
      <c r="B1489" s="3" t="s">
        <v>3693</v>
      </c>
      <c r="C1489" s="3" t="s">
        <v>3694</v>
      </c>
      <c r="D1489" s="3" t="s">
        <v>3695</v>
      </c>
      <c r="E1489" s="4"/>
      <c r="F1489" s="5"/>
      <c r="G1489" s="6"/>
      <c r="H1489" s="18" t="s">
        <v>13</v>
      </c>
    </row>
    <row r="1490" spans="1:8">
      <c r="A1490" s="12" t="s">
        <v>3696</v>
      </c>
      <c r="B1490" s="3"/>
      <c r="C1490" s="3"/>
      <c r="D1490" s="3"/>
      <c r="E1490" s="4"/>
      <c r="F1490" s="5"/>
      <c r="G1490" s="4"/>
      <c r="H1490" s="18"/>
    </row>
    <row r="1491" spans="1:8">
      <c r="A1491" s="11">
        <v>2226</v>
      </c>
      <c r="B1491" s="3" t="s">
        <v>3697</v>
      </c>
      <c r="C1491" s="3" t="s">
        <v>3698</v>
      </c>
      <c r="D1491" s="3" t="s">
        <v>3699</v>
      </c>
      <c r="E1491" s="4"/>
      <c r="F1491" s="5"/>
      <c r="G1491" s="6"/>
      <c r="H1491" s="18" t="s">
        <v>13</v>
      </c>
    </row>
    <row r="1492" spans="1:8">
      <c r="A1492" s="11">
        <v>2227</v>
      </c>
      <c r="B1492" s="3" t="s">
        <v>3700</v>
      </c>
      <c r="C1492" s="3" t="s">
        <v>3701</v>
      </c>
      <c r="D1492" s="3" t="s">
        <v>3702</v>
      </c>
      <c r="E1492" s="4"/>
      <c r="F1492" s="5"/>
      <c r="G1492" s="6"/>
      <c r="H1492" s="18" t="s">
        <v>13</v>
      </c>
    </row>
    <row r="1493" spans="1:8">
      <c r="A1493" s="11">
        <v>2228</v>
      </c>
      <c r="B1493" s="3" t="s">
        <v>3703</v>
      </c>
      <c r="C1493" s="3" t="s">
        <v>3704</v>
      </c>
      <c r="D1493" s="3" t="s">
        <v>3705</v>
      </c>
      <c r="E1493" s="4"/>
      <c r="F1493" s="5"/>
      <c r="G1493" s="6"/>
      <c r="H1493" s="18" t="s">
        <v>13</v>
      </c>
    </row>
    <row r="1494" spans="1:8">
      <c r="A1494" s="11">
        <v>2229</v>
      </c>
      <c r="B1494" s="3" t="s">
        <v>3706</v>
      </c>
      <c r="C1494" s="3" t="s">
        <v>3707</v>
      </c>
      <c r="D1494" s="3" t="s">
        <v>3708</v>
      </c>
      <c r="E1494" s="4"/>
      <c r="F1494" s="5"/>
      <c r="G1494" s="6"/>
      <c r="H1494" s="18" t="s">
        <v>13</v>
      </c>
    </row>
    <row r="1495" spans="1:8">
      <c r="A1495" s="11">
        <v>2230</v>
      </c>
      <c r="B1495" s="3" t="s">
        <v>3709</v>
      </c>
      <c r="C1495" s="3" t="s">
        <v>3710</v>
      </c>
      <c r="D1495" s="3" t="s">
        <v>3711</v>
      </c>
      <c r="E1495" s="4"/>
      <c r="F1495" s="5"/>
      <c r="G1495" s="6"/>
      <c r="H1495" s="18" t="s">
        <v>13</v>
      </c>
    </row>
    <row r="1496" spans="1:8">
      <c r="A1496" s="11">
        <v>2231</v>
      </c>
      <c r="B1496" s="3" t="s">
        <v>3712</v>
      </c>
      <c r="C1496" s="3" t="s">
        <v>3713</v>
      </c>
      <c r="D1496" s="3" t="s">
        <v>3714</v>
      </c>
      <c r="E1496" s="4"/>
      <c r="F1496" s="5"/>
      <c r="G1496" s="6"/>
      <c r="H1496" s="18" t="s">
        <v>13</v>
      </c>
    </row>
    <row r="1497" spans="1:8">
      <c r="A1497" s="11">
        <v>2232</v>
      </c>
      <c r="B1497" s="3" t="s">
        <v>3715</v>
      </c>
      <c r="C1497" s="3" t="s">
        <v>3716</v>
      </c>
      <c r="D1497" s="3" t="s">
        <v>3717</v>
      </c>
      <c r="E1497" s="4"/>
      <c r="F1497" s="5"/>
      <c r="G1497" s="6"/>
      <c r="H1497" s="18" t="s">
        <v>13</v>
      </c>
    </row>
    <row r="1498" spans="1:8">
      <c r="A1498" s="11">
        <v>2233</v>
      </c>
      <c r="B1498" s="3" t="s">
        <v>3718</v>
      </c>
      <c r="C1498" s="3" t="s">
        <v>3719</v>
      </c>
      <c r="D1498" s="3" t="s">
        <v>3720</v>
      </c>
      <c r="E1498" s="4"/>
      <c r="F1498" s="5"/>
      <c r="G1498" s="6"/>
      <c r="H1498" s="18" t="s">
        <v>13</v>
      </c>
    </row>
    <row r="1499" spans="1:8">
      <c r="A1499" s="11">
        <v>2234</v>
      </c>
      <c r="B1499" s="3" t="s">
        <v>3721</v>
      </c>
      <c r="C1499" s="3" t="s">
        <v>3722</v>
      </c>
      <c r="D1499" s="3" t="s">
        <v>3723</v>
      </c>
      <c r="E1499" s="4"/>
      <c r="F1499" s="5"/>
      <c r="G1499" s="6"/>
      <c r="H1499" s="18" t="s">
        <v>13</v>
      </c>
    </row>
    <row r="1500" spans="1:8">
      <c r="A1500" s="11">
        <v>2235</v>
      </c>
      <c r="B1500" s="3" t="s">
        <v>3724</v>
      </c>
      <c r="C1500" s="3" t="s">
        <v>3725</v>
      </c>
      <c r="D1500" s="3" t="s">
        <v>3726</v>
      </c>
      <c r="E1500" s="4"/>
      <c r="F1500" s="5"/>
      <c r="G1500" s="6"/>
      <c r="H1500" s="18" t="s">
        <v>13</v>
      </c>
    </row>
    <row r="1501" spans="1:8">
      <c r="A1501" s="11">
        <v>2236</v>
      </c>
      <c r="B1501" s="3" t="s">
        <v>3727</v>
      </c>
      <c r="C1501" s="3" t="s">
        <v>3728</v>
      </c>
      <c r="D1501" s="3" t="s">
        <v>3729</v>
      </c>
      <c r="E1501" s="4"/>
      <c r="F1501" s="5"/>
      <c r="G1501" s="6"/>
      <c r="H1501" s="18" t="s">
        <v>13</v>
      </c>
    </row>
    <row r="1502" spans="1:8">
      <c r="A1502" s="11">
        <v>2237</v>
      </c>
      <c r="B1502" s="3" t="s">
        <v>3730</v>
      </c>
      <c r="C1502" s="3" t="s">
        <v>3731</v>
      </c>
      <c r="D1502" s="3" t="s">
        <v>3732</v>
      </c>
      <c r="E1502" s="4"/>
      <c r="F1502" s="5"/>
      <c r="G1502" s="6"/>
      <c r="H1502" s="18" t="s">
        <v>13</v>
      </c>
    </row>
    <row r="1503" spans="1:8">
      <c r="A1503" s="11">
        <v>2238</v>
      </c>
      <c r="B1503" s="3" t="s">
        <v>3733</v>
      </c>
      <c r="C1503" s="3" t="s">
        <v>3734</v>
      </c>
      <c r="D1503" s="3" t="s">
        <v>3735</v>
      </c>
      <c r="E1503" s="4"/>
      <c r="F1503" s="5"/>
      <c r="G1503" s="6"/>
      <c r="H1503" s="18" t="s">
        <v>13</v>
      </c>
    </row>
    <row r="1504" spans="1:8">
      <c r="A1504" s="11">
        <v>2240</v>
      </c>
      <c r="B1504" s="3" t="s">
        <v>3736</v>
      </c>
      <c r="C1504" s="3" t="s">
        <v>3737</v>
      </c>
      <c r="D1504" s="3" t="s">
        <v>3738</v>
      </c>
      <c r="E1504" s="4"/>
      <c r="F1504" s="5"/>
      <c r="G1504" s="6"/>
      <c r="H1504" s="18" t="s">
        <v>13</v>
      </c>
    </row>
    <row r="1505" spans="1:8">
      <c r="A1505" s="11">
        <v>2241</v>
      </c>
      <c r="B1505" s="3" t="s">
        <v>3739</v>
      </c>
      <c r="C1505" s="3" t="s">
        <v>3740</v>
      </c>
      <c r="D1505" s="3" t="s">
        <v>3741</v>
      </c>
      <c r="E1505" s="4"/>
      <c r="F1505" s="5"/>
      <c r="G1505" s="6"/>
      <c r="H1505" s="18" t="s">
        <v>13</v>
      </c>
    </row>
    <row r="1506" spans="1:8">
      <c r="A1506" s="11">
        <v>2242</v>
      </c>
      <c r="B1506" s="3" t="s">
        <v>3742</v>
      </c>
      <c r="C1506" s="3" t="s">
        <v>3743</v>
      </c>
      <c r="D1506" s="3" t="s">
        <v>3744</v>
      </c>
      <c r="E1506" s="4"/>
      <c r="F1506" s="5"/>
      <c r="G1506" s="6"/>
      <c r="H1506" s="18" t="s">
        <v>13</v>
      </c>
    </row>
    <row r="1507" spans="1:8">
      <c r="A1507" s="11">
        <v>2243</v>
      </c>
      <c r="B1507" s="3" t="s">
        <v>3745</v>
      </c>
      <c r="C1507" s="3" t="s">
        <v>3746</v>
      </c>
      <c r="D1507" s="3" t="s">
        <v>3747</v>
      </c>
      <c r="E1507" s="4"/>
      <c r="F1507" s="5"/>
      <c r="G1507" s="6"/>
      <c r="H1507" s="18" t="s">
        <v>13</v>
      </c>
    </row>
    <row r="1508" spans="1:8">
      <c r="A1508" s="11">
        <v>2244</v>
      </c>
      <c r="B1508" s="3" t="s">
        <v>3748</v>
      </c>
      <c r="C1508" s="3" t="s">
        <v>3749</v>
      </c>
      <c r="D1508" s="3" t="s">
        <v>3750</v>
      </c>
      <c r="E1508" s="4"/>
      <c r="F1508" s="5"/>
      <c r="G1508" s="6"/>
      <c r="H1508" s="18" t="s">
        <v>13</v>
      </c>
    </row>
    <row r="1509" spans="1:8">
      <c r="A1509" s="11">
        <v>2245</v>
      </c>
      <c r="B1509" s="3" t="s">
        <v>3751</v>
      </c>
      <c r="C1509" s="3" t="s">
        <v>3752</v>
      </c>
      <c r="D1509" s="3" t="s">
        <v>3753</v>
      </c>
      <c r="E1509" s="4"/>
      <c r="F1509" s="5"/>
      <c r="G1509" s="6"/>
      <c r="H1509" s="18" t="s">
        <v>13</v>
      </c>
    </row>
    <row r="1510" spans="1:8">
      <c r="A1510" s="11">
        <v>2246</v>
      </c>
      <c r="B1510" s="3" t="s">
        <v>3754</v>
      </c>
      <c r="C1510" s="3" t="s">
        <v>3755</v>
      </c>
      <c r="D1510" s="3" t="s">
        <v>3756</v>
      </c>
      <c r="E1510" s="4"/>
      <c r="F1510" s="5"/>
      <c r="G1510" s="6"/>
      <c r="H1510" s="18" t="s">
        <v>13</v>
      </c>
    </row>
    <row r="1511" spans="1:8">
      <c r="A1511" s="11">
        <v>2247</v>
      </c>
      <c r="B1511" s="3" t="s">
        <v>3757</v>
      </c>
      <c r="C1511" s="3" t="s">
        <v>3758</v>
      </c>
      <c r="D1511" s="3" t="s">
        <v>3759</v>
      </c>
      <c r="E1511" s="4"/>
      <c r="F1511" s="5"/>
      <c r="G1511" s="6"/>
      <c r="H1511" s="18" t="s">
        <v>13</v>
      </c>
    </row>
    <row r="1512" spans="1:8">
      <c r="A1512" s="11">
        <v>2248</v>
      </c>
      <c r="B1512" s="3" t="s">
        <v>3760</v>
      </c>
      <c r="C1512" s="3" t="s">
        <v>3761</v>
      </c>
      <c r="D1512" s="3" t="s">
        <v>3762</v>
      </c>
      <c r="E1512" s="4"/>
      <c r="F1512" s="5"/>
      <c r="G1512" s="6"/>
      <c r="H1512" s="18" t="s">
        <v>13</v>
      </c>
    </row>
    <row r="1513" spans="1:8">
      <c r="A1513" s="11">
        <v>2249</v>
      </c>
      <c r="B1513" s="3" t="s">
        <v>3763</v>
      </c>
      <c r="C1513" s="3" t="s">
        <v>3764</v>
      </c>
      <c r="D1513" s="3" t="s">
        <v>3765</v>
      </c>
      <c r="E1513" s="4"/>
      <c r="F1513" s="5"/>
      <c r="G1513" s="6"/>
      <c r="H1513" s="18" t="s">
        <v>13</v>
      </c>
    </row>
    <row r="1514" spans="1:8">
      <c r="A1514" s="11">
        <v>2250</v>
      </c>
      <c r="B1514" s="3" t="s">
        <v>3766</v>
      </c>
      <c r="C1514" s="3" t="s">
        <v>3767</v>
      </c>
      <c r="D1514" s="3" t="s">
        <v>3768</v>
      </c>
      <c r="E1514" s="4"/>
      <c r="F1514" s="5"/>
      <c r="G1514" s="6"/>
      <c r="H1514" s="18" t="s">
        <v>13</v>
      </c>
    </row>
    <row r="1515" spans="1:8">
      <c r="A1515" s="11">
        <v>2251</v>
      </c>
      <c r="B1515" s="3" t="s">
        <v>3769</v>
      </c>
      <c r="C1515" s="3" t="s">
        <v>3770</v>
      </c>
      <c r="D1515" s="3" t="s">
        <v>3771</v>
      </c>
      <c r="E1515" s="4"/>
      <c r="F1515" s="5"/>
      <c r="G1515" s="6"/>
      <c r="H1515" s="18" t="s">
        <v>13</v>
      </c>
    </row>
    <row r="1516" spans="1:8">
      <c r="A1516" s="11">
        <v>2252</v>
      </c>
      <c r="B1516" s="3" t="s">
        <v>3772</v>
      </c>
      <c r="C1516" s="3" t="s">
        <v>3773</v>
      </c>
      <c r="D1516" s="3" t="s">
        <v>3774</v>
      </c>
      <c r="E1516" s="4"/>
      <c r="F1516" s="5"/>
      <c r="G1516" s="6"/>
      <c r="H1516" s="18" t="s">
        <v>13</v>
      </c>
    </row>
    <row r="1517" spans="1:8">
      <c r="A1517" s="11">
        <v>2253</v>
      </c>
      <c r="B1517" s="3" t="s">
        <v>3775</v>
      </c>
      <c r="C1517" s="3" t="s">
        <v>3776</v>
      </c>
      <c r="D1517" s="3" t="s">
        <v>3777</v>
      </c>
      <c r="E1517" s="4"/>
      <c r="F1517" s="5"/>
      <c r="G1517" s="6"/>
      <c r="H1517" s="18" t="s">
        <v>13</v>
      </c>
    </row>
    <row r="1518" spans="1:8">
      <c r="A1518" s="11">
        <v>2254</v>
      </c>
      <c r="B1518" s="3" t="s">
        <v>3778</v>
      </c>
      <c r="C1518" s="3" t="s">
        <v>3779</v>
      </c>
      <c r="D1518" s="3" t="s">
        <v>3780</v>
      </c>
      <c r="E1518" s="4"/>
      <c r="F1518" s="5"/>
      <c r="G1518" s="6"/>
      <c r="H1518" s="18" t="s">
        <v>13</v>
      </c>
    </row>
    <row r="1519" spans="1:8">
      <c r="A1519" s="11">
        <v>2255</v>
      </c>
      <c r="B1519" s="3" t="s">
        <v>3781</v>
      </c>
      <c r="C1519" s="3" t="s">
        <v>3782</v>
      </c>
      <c r="D1519" s="3" t="s">
        <v>3783</v>
      </c>
      <c r="E1519" s="4"/>
      <c r="F1519" s="5"/>
      <c r="G1519" s="6"/>
      <c r="H1519" s="18" t="s">
        <v>13</v>
      </c>
    </row>
    <row r="1520" spans="1:8">
      <c r="A1520" s="11">
        <v>2256</v>
      </c>
      <c r="B1520" s="3" t="s">
        <v>3784</v>
      </c>
      <c r="C1520" s="3" t="s">
        <v>3785</v>
      </c>
      <c r="D1520" s="3" t="s">
        <v>3786</v>
      </c>
      <c r="E1520" s="4"/>
      <c r="F1520" s="5"/>
      <c r="G1520" s="6"/>
      <c r="H1520" s="18" t="s">
        <v>13</v>
      </c>
    </row>
    <row r="1521" spans="1:8">
      <c r="A1521" s="11">
        <v>2257</v>
      </c>
      <c r="B1521" s="3" t="s">
        <v>3787</v>
      </c>
      <c r="C1521" s="3" t="s">
        <v>3788</v>
      </c>
      <c r="D1521" s="3" t="s">
        <v>3789</v>
      </c>
      <c r="E1521" s="4"/>
      <c r="F1521" s="5"/>
      <c r="G1521" s="6"/>
      <c r="H1521" s="18" t="s">
        <v>13</v>
      </c>
    </row>
    <row r="1522" spans="1:8">
      <c r="A1522" s="11">
        <v>2258</v>
      </c>
      <c r="B1522" s="3" t="s">
        <v>3790</v>
      </c>
      <c r="C1522" s="3" t="s">
        <v>3791</v>
      </c>
      <c r="D1522" s="3" t="s">
        <v>3792</v>
      </c>
      <c r="E1522" s="4"/>
      <c r="F1522" s="5"/>
      <c r="G1522" s="6"/>
      <c r="H1522" s="18" t="s">
        <v>13</v>
      </c>
    </row>
    <row r="1523" spans="1:8">
      <c r="A1523" s="11">
        <v>2259</v>
      </c>
      <c r="B1523" s="3" t="s">
        <v>3793</v>
      </c>
      <c r="C1523" s="3" t="s">
        <v>3794</v>
      </c>
      <c r="D1523" s="3" t="s">
        <v>3795</v>
      </c>
      <c r="E1523" s="4"/>
      <c r="F1523" s="5"/>
      <c r="G1523" s="6"/>
      <c r="H1523" s="18" t="s">
        <v>13</v>
      </c>
    </row>
    <row r="1524" spans="1:8">
      <c r="A1524" s="11">
        <v>2260</v>
      </c>
      <c r="B1524" s="3" t="s">
        <v>3796</v>
      </c>
      <c r="C1524" s="3" t="s">
        <v>3797</v>
      </c>
      <c r="D1524" s="3" t="s">
        <v>3798</v>
      </c>
      <c r="E1524" s="4"/>
      <c r="F1524" s="5"/>
      <c r="G1524" s="6"/>
      <c r="H1524" s="18" t="s">
        <v>13</v>
      </c>
    </row>
    <row r="1525" spans="1:8">
      <c r="A1525" s="11">
        <v>2261</v>
      </c>
      <c r="B1525" s="3" t="s">
        <v>3799</v>
      </c>
      <c r="C1525" s="3" t="s">
        <v>3800</v>
      </c>
      <c r="D1525" s="3" t="s">
        <v>3801</v>
      </c>
      <c r="E1525" s="4"/>
      <c r="F1525" s="5"/>
      <c r="G1525" s="6"/>
      <c r="H1525" s="18" t="s">
        <v>13</v>
      </c>
    </row>
    <row r="1526" spans="1:8">
      <c r="A1526" s="11">
        <v>2262</v>
      </c>
      <c r="B1526" s="3" t="s">
        <v>3802</v>
      </c>
      <c r="C1526" s="3" t="s">
        <v>3803</v>
      </c>
      <c r="D1526" s="3" t="s">
        <v>3804</v>
      </c>
      <c r="E1526" s="4"/>
      <c r="F1526" s="5"/>
      <c r="G1526" s="6"/>
      <c r="H1526" s="18" t="s">
        <v>13</v>
      </c>
    </row>
    <row r="1527" spans="1:8">
      <c r="A1527" s="11">
        <v>2263</v>
      </c>
      <c r="B1527" s="3" t="s">
        <v>3805</v>
      </c>
      <c r="C1527" s="3" t="s">
        <v>3806</v>
      </c>
      <c r="D1527" s="3" t="s">
        <v>3807</v>
      </c>
      <c r="E1527" s="4"/>
      <c r="F1527" s="5"/>
      <c r="G1527" s="6"/>
      <c r="H1527" s="18" t="s">
        <v>13</v>
      </c>
    </row>
    <row r="1528" spans="1:8">
      <c r="A1528" s="11">
        <v>2264</v>
      </c>
      <c r="B1528" s="3" t="s">
        <v>3808</v>
      </c>
      <c r="C1528" s="3" t="s">
        <v>3809</v>
      </c>
      <c r="D1528" s="3" t="s">
        <v>3810</v>
      </c>
      <c r="E1528" s="4"/>
      <c r="F1528" s="5"/>
      <c r="G1528" s="6"/>
      <c r="H1528" s="18" t="s">
        <v>13</v>
      </c>
    </row>
    <row r="1529" spans="1:8">
      <c r="A1529" s="11">
        <v>2265</v>
      </c>
      <c r="B1529" s="3" t="s">
        <v>3811</v>
      </c>
      <c r="C1529" s="3" t="s">
        <v>3812</v>
      </c>
      <c r="D1529" s="3" t="s">
        <v>3813</v>
      </c>
      <c r="E1529" s="4"/>
      <c r="F1529" s="5"/>
      <c r="G1529" s="6"/>
      <c r="H1529" s="18" t="s">
        <v>13</v>
      </c>
    </row>
    <row r="1530" spans="1:8">
      <c r="A1530" s="11">
        <v>2266</v>
      </c>
      <c r="B1530" s="3" t="s">
        <v>3814</v>
      </c>
      <c r="C1530" s="3" t="s">
        <v>3815</v>
      </c>
      <c r="D1530" s="3" t="s">
        <v>3816</v>
      </c>
      <c r="E1530" s="4"/>
      <c r="F1530" s="5"/>
      <c r="G1530" s="6"/>
      <c r="H1530" s="18" t="s">
        <v>13</v>
      </c>
    </row>
    <row r="1531" spans="1:8">
      <c r="A1531" s="11">
        <v>2267</v>
      </c>
      <c r="B1531" s="3" t="s">
        <v>3817</v>
      </c>
      <c r="C1531" s="3" t="s">
        <v>3818</v>
      </c>
      <c r="D1531" s="3" t="s">
        <v>3819</v>
      </c>
      <c r="E1531" s="4"/>
      <c r="F1531" s="5"/>
      <c r="G1531" s="6"/>
      <c r="H1531" s="18" t="s">
        <v>13</v>
      </c>
    </row>
    <row r="1532" spans="1:8">
      <c r="A1532" s="11">
        <v>2268</v>
      </c>
      <c r="B1532" s="3" t="s">
        <v>3820</v>
      </c>
      <c r="C1532" s="3" t="s">
        <v>3821</v>
      </c>
      <c r="D1532" s="3" t="s">
        <v>3822</v>
      </c>
      <c r="E1532" s="4"/>
      <c r="F1532" s="5"/>
      <c r="G1532" s="6"/>
      <c r="H1532" s="18" t="s">
        <v>13</v>
      </c>
    </row>
    <row r="1533" spans="1:8">
      <c r="A1533" s="11">
        <v>2286</v>
      </c>
      <c r="B1533" s="3" t="s">
        <v>3823</v>
      </c>
      <c r="C1533" s="3" t="s">
        <v>3824</v>
      </c>
      <c r="D1533" s="3" t="s">
        <v>3825</v>
      </c>
      <c r="E1533" s="4"/>
      <c r="F1533" s="5"/>
      <c r="G1533" s="6"/>
      <c r="H1533" s="18" t="s">
        <v>13</v>
      </c>
    </row>
    <row r="1534" spans="1:8">
      <c r="A1534" s="11">
        <v>2287</v>
      </c>
      <c r="B1534" s="3" t="s">
        <v>3826</v>
      </c>
      <c r="C1534" s="3" t="s">
        <v>3827</v>
      </c>
      <c r="D1534" s="3" t="s">
        <v>3828</v>
      </c>
      <c r="E1534" s="4"/>
      <c r="F1534" s="5"/>
      <c r="G1534" s="6"/>
      <c r="H1534" s="18" t="s">
        <v>13</v>
      </c>
    </row>
    <row r="1535" spans="1:8">
      <c r="A1535" s="11">
        <v>2301</v>
      </c>
      <c r="B1535" s="3" t="s">
        <v>3829</v>
      </c>
      <c r="C1535" s="3" t="s">
        <v>3830</v>
      </c>
      <c r="D1535" s="3" t="s">
        <v>3831</v>
      </c>
      <c r="E1535" s="4"/>
      <c r="F1535" s="5"/>
      <c r="G1535" s="6"/>
      <c r="H1535" s="18" t="s">
        <v>13</v>
      </c>
    </row>
    <row r="1536" spans="1:8">
      <c r="A1536" s="11">
        <v>2302</v>
      </c>
      <c r="B1536" s="3" t="s">
        <v>3832</v>
      </c>
      <c r="C1536" s="3" t="s">
        <v>3833</v>
      </c>
      <c r="D1536" s="3" t="s">
        <v>3834</v>
      </c>
      <c r="E1536" s="4"/>
      <c r="F1536" s="5"/>
      <c r="G1536" s="6"/>
      <c r="H1536" s="18" t="s">
        <v>13</v>
      </c>
    </row>
    <row r="1537" spans="1:8">
      <c r="A1537" s="11">
        <v>2318</v>
      </c>
      <c r="B1537" s="3" t="s">
        <v>3835</v>
      </c>
      <c r="C1537" s="3" t="s">
        <v>3836</v>
      </c>
      <c r="D1537" s="3" t="s">
        <v>3837</v>
      </c>
      <c r="E1537" s="4"/>
      <c r="F1537" s="5"/>
      <c r="G1537" s="6"/>
      <c r="H1537" s="18" t="s">
        <v>13</v>
      </c>
    </row>
    <row r="1538" spans="1:8">
      <c r="A1538" s="11">
        <v>2319</v>
      </c>
      <c r="B1538" s="3" t="s">
        <v>3838</v>
      </c>
      <c r="C1538" s="3" t="s">
        <v>3839</v>
      </c>
      <c r="D1538" s="3" t="s">
        <v>3840</v>
      </c>
      <c r="E1538" s="4"/>
      <c r="F1538" s="5"/>
      <c r="G1538" s="6"/>
      <c r="H1538" s="18" t="s">
        <v>13</v>
      </c>
    </row>
    <row r="1539" spans="1:8">
      <c r="A1539" s="11">
        <v>2269</v>
      </c>
      <c r="B1539" s="3" t="s">
        <v>3841</v>
      </c>
      <c r="C1539" s="3" t="s">
        <v>3842</v>
      </c>
      <c r="D1539" s="3" t="s">
        <v>3843</v>
      </c>
      <c r="E1539" s="4"/>
      <c r="F1539" s="5"/>
      <c r="G1539" s="6"/>
      <c r="H1539" s="18" t="s">
        <v>13</v>
      </c>
    </row>
    <row r="1540" spans="1:8">
      <c r="A1540" s="11">
        <v>2270</v>
      </c>
      <c r="B1540" s="3" t="s">
        <v>3844</v>
      </c>
      <c r="C1540" s="3" t="s">
        <v>3845</v>
      </c>
      <c r="D1540" s="3" t="s">
        <v>3846</v>
      </c>
      <c r="E1540" s="4"/>
      <c r="F1540" s="5"/>
      <c r="G1540" s="6"/>
      <c r="H1540" s="18" t="s">
        <v>13</v>
      </c>
    </row>
    <row r="1541" spans="1:8">
      <c r="A1541" s="11">
        <v>2271</v>
      </c>
      <c r="B1541" s="3" t="s">
        <v>3847</v>
      </c>
      <c r="C1541" s="3" t="s">
        <v>3848</v>
      </c>
      <c r="D1541" s="3" t="s">
        <v>3849</v>
      </c>
      <c r="E1541" s="4"/>
      <c r="F1541" s="5"/>
      <c r="G1541" s="6"/>
      <c r="H1541" s="18" t="s">
        <v>13</v>
      </c>
    </row>
    <row r="1542" spans="1:8">
      <c r="A1542" s="11">
        <v>2272</v>
      </c>
      <c r="B1542" s="3" t="s">
        <v>3850</v>
      </c>
      <c r="C1542" s="3" t="s">
        <v>3851</v>
      </c>
      <c r="D1542" s="3" t="s">
        <v>3852</v>
      </c>
      <c r="E1542" s="4"/>
      <c r="F1542" s="5"/>
      <c r="G1542" s="6"/>
      <c r="H1542" s="18" t="s">
        <v>13</v>
      </c>
    </row>
    <row r="1543" spans="1:8">
      <c r="A1543" s="11">
        <v>2273</v>
      </c>
      <c r="B1543" s="3" t="s">
        <v>3853</v>
      </c>
      <c r="C1543" s="3" t="s">
        <v>3854</v>
      </c>
      <c r="D1543" s="3" t="s">
        <v>3855</v>
      </c>
      <c r="E1543" s="4"/>
      <c r="F1543" s="5"/>
      <c r="G1543" s="6"/>
      <c r="H1543" s="18" t="s">
        <v>13</v>
      </c>
    </row>
    <row r="1544" spans="1:8">
      <c r="A1544" s="11">
        <v>2274</v>
      </c>
      <c r="B1544" s="3" t="s">
        <v>3856</v>
      </c>
      <c r="C1544" s="3" t="s">
        <v>3857</v>
      </c>
      <c r="D1544" s="3" t="s">
        <v>3858</v>
      </c>
      <c r="E1544" s="4"/>
      <c r="F1544" s="5"/>
      <c r="G1544" s="6"/>
      <c r="H1544" s="18" t="s">
        <v>13</v>
      </c>
    </row>
    <row r="1545" spans="1:8">
      <c r="A1545" s="11">
        <v>2275</v>
      </c>
      <c r="B1545" s="3" t="s">
        <v>3859</v>
      </c>
      <c r="C1545" s="3" t="s">
        <v>3860</v>
      </c>
      <c r="D1545" s="3" t="s">
        <v>3861</v>
      </c>
      <c r="E1545" s="4"/>
      <c r="F1545" s="5"/>
      <c r="G1545" s="6"/>
      <c r="H1545" s="18" t="s">
        <v>13</v>
      </c>
    </row>
    <row r="1546" spans="1:8">
      <c r="A1546" s="11">
        <v>2276</v>
      </c>
      <c r="B1546" s="3" t="s">
        <v>3862</v>
      </c>
      <c r="C1546" s="3" t="s">
        <v>3863</v>
      </c>
      <c r="D1546" s="3" t="s">
        <v>3864</v>
      </c>
      <c r="E1546" s="4"/>
      <c r="F1546" s="5"/>
      <c r="G1546" s="6"/>
      <c r="H1546" s="18" t="s">
        <v>13</v>
      </c>
    </row>
    <row r="1547" spans="1:8">
      <c r="A1547" s="11">
        <v>2277</v>
      </c>
      <c r="B1547" s="3" t="s">
        <v>3865</v>
      </c>
      <c r="C1547" s="3" t="s">
        <v>3866</v>
      </c>
      <c r="D1547" s="3" t="s">
        <v>3867</v>
      </c>
      <c r="E1547" s="4"/>
      <c r="F1547" s="5"/>
      <c r="G1547" s="6"/>
      <c r="H1547" s="18" t="s">
        <v>13</v>
      </c>
    </row>
    <row r="1548" spans="1:8">
      <c r="A1548" s="11">
        <v>2278</v>
      </c>
      <c r="B1548" s="3" t="s">
        <v>3868</v>
      </c>
      <c r="C1548" s="3" t="s">
        <v>3869</v>
      </c>
      <c r="D1548" s="3" t="s">
        <v>3870</v>
      </c>
      <c r="E1548" s="4"/>
      <c r="F1548" s="5"/>
      <c r="G1548" s="6"/>
      <c r="H1548" s="18" t="s">
        <v>13</v>
      </c>
    </row>
    <row r="1549" spans="1:8">
      <c r="A1549" s="11">
        <v>2279</v>
      </c>
      <c r="B1549" s="3" t="s">
        <v>3871</v>
      </c>
      <c r="C1549" s="3" t="s">
        <v>3872</v>
      </c>
      <c r="D1549" s="3" t="s">
        <v>3873</v>
      </c>
      <c r="E1549" s="4"/>
      <c r="F1549" s="5"/>
      <c r="G1549" s="6"/>
      <c r="H1549" s="18" t="s">
        <v>13</v>
      </c>
    </row>
    <row r="1550" spans="1:8">
      <c r="A1550" s="11">
        <v>2280</v>
      </c>
      <c r="B1550" s="3" t="s">
        <v>3874</v>
      </c>
      <c r="C1550" s="3" t="s">
        <v>3875</v>
      </c>
      <c r="D1550" s="3" t="s">
        <v>3876</v>
      </c>
      <c r="E1550" s="4"/>
      <c r="F1550" s="5"/>
      <c r="G1550" s="6"/>
      <c r="H1550" s="18" t="s">
        <v>13</v>
      </c>
    </row>
    <row r="1551" spans="1:8">
      <c r="A1551" s="11">
        <v>2281</v>
      </c>
      <c r="B1551" s="3" t="s">
        <v>3877</v>
      </c>
      <c r="C1551" s="3" t="s">
        <v>3878</v>
      </c>
      <c r="D1551" s="3" t="s">
        <v>3879</v>
      </c>
      <c r="E1551" s="4"/>
      <c r="F1551" s="5"/>
      <c r="G1551" s="6"/>
      <c r="H1551" s="18" t="s">
        <v>13</v>
      </c>
    </row>
    <row r="1552" spans="1:8">
      <c r="A1552" s="11">
        <v>2288</v>
      </c>
      <c r="B1552" s="3" t="s">
        <v>3880</v>
      </c>
      <c r="C1552" s="3" t="s">
        <v>3881</v>
      </c>
      <c r="D1552" s="3" t="s">
        <v>3882</v>
      </c>
      <c r="E1552" s="4"/>
      <c r="F1552" s="5"/>
      <c r="G1552" s="6"/>
      <c r="H1552" s="18" t="s">
        <v>13</v>
      </c>
    </row>
    <row r="1553" spans="1:8">
      <c r="A1553" s="11">
        <v>2289</v>
      </c>
      <c r="B1553" s="3" t="s">
        <v>3883</v>
      </c>
      <c r="C1553" s="3" t="s">
        <v>3884</v>
      </c>
      <c r="D1553" s="3" t="s">
        <v>3885</v>
      </c>
      <c r="E1553" s="4"/>
      <c r="F1553" s="5"/>
      <c r="G1553" s="6"/>
      <c r="H1553" s="18" t="s">
        <v>13</v>
      </c>
    </row>
    <row r="1554" spans="1:8">
      <c r="A1554" s="11">
        <v>2290</v>
      </c>
      <c r="B1554" s="3" t="s">
        <v>3886</v>
      </c>
      <c r="C1554" s="3" t="s">
        <v>3887</v>
      </c>
      <c r="D1554" s="3" t="s">
        <v>3888</v>
      </c>
      <c r="E1554" s="4"/>
      <c r="F1554" s="5"/>
      <c r="G1554" s="6"/>
      <c r="H1554" s="18" t="s">
        <v>13</v>
      </c>
    </row>
    <row r="1555" spans="1:8">
      <c r="A1555" s="11">
        <v>2291</v>
      </c>
      <c r="B1555" s="3" t="s">
        <v>3889</v>
      </c>
      <c r="C1555" s="3" t="s">
        <v>3890</v>
      </c>
      <c r="D1555" s="3" t="s">
        <v>3891</v>
      </c>
      <c r="E1555" s="4"/>
      <c r="F1555" s="5"/>
      <c r="G1555" s="6"/>
      <c r="H1555" s="18" t="s">
        <v>13</v>
      </c>
    </row>
    <row r="1556" spans="1:8">
      <c r="A1556" s="11">
        <v>2292</v>
      </c>
      <c r="B1556" s="3" t="s">
        <v>3892</v>
      </c>
      <c r="C1556" s="3" t="s">
        <v>3893</v>
      </c>
      <c r="D1556" s="3" t="s">
        <v>3894</v>
      </c>
      <c r="E1556" s="4"/>
      <c r="F1556" s="5"/>
      <c r="G1556" s="6"/>
      <c r="H1556" s="18" t="s">
        <v>13</v>
      </c>
    </row>
    <row r="1557" spans="1:8">
      <c r="A1557" s="11">
        <v>2293</v>
      </c>
      <c r="B1557" s="3" t="s">
        <v>3895</v>
      </c>
      <c r="C1557" s="3" t="s">
        <v>3896</v>
      </c>
      <c r="D1557" s="3" t="s">
        <v>3897</v>
      </c>
      <c r="E1557" s="4"/>
      <c r="F1557" s="5"/>
      <c r="G1557" s="6"/>
      <c r="H1557" s="18" t="s">
        <v>13</v>
      </c>
    </row>
    <row r="1558" spans="1:8">
      <c r="A1558" s="11">
        <v>2294</v>
      </c>
      <c r="B1558" s="3" t="s">
        <v>3898</v>
      </c>
      <c r="C1558" s="3" t="s">
        <v>3899</v>
      </c>
      <c r="D1558" s="3" t="s">
        <v>3900</v>
      </c>
      <c r="E1558" s="4"/>
      <c r="F1558" s="5"/>
      <c r="G1558" s="6"/>
      <c r="H1558" s="18" t="s">
        <v>13</v>
      </c>
    </row>
    <row r="1559" spans="1:8">
      <c r="A1559" s="11">
        <v>2295</v>
      </c>
      <c r="B1559" s="3" t="s">
        <v>3901</v>
      </c>
      <c r="C1559" s="3" t="s">
        <v>3902</v>
      </c>
      <c r="D1559" s="3" t="s">
        <v>3903</v>
      </c>
      <c r="E1559" s="4"/>
      <c r="F1559" s="5"/>
      <c r="G1559" s="6"/>
      <c r="H1559" s="18" t="s">
        <v>13</v>
      </c>
    </row>
    <row r="1560" spans="1:8">
      <c r="A1560" s="11">
        <v>2296</v>
      </c>
      <c r="B1560" s="3" t="s">
        <v>3904</v>
      </c>
      <c r="C1560" s="3" t="s">
        <v>3905</v>
      </c>
      <c r="D1560" s="3" t="s">
        <v>3906</v>
      </c>
      <c r="E1560" s="4"/>
      <c r="F1560" s="5"/>
      <c r="G1560" s="6"/>
      <c r="H1560" s="18" t="s">
        <v>13</v>
      </c>
    </row>
    <row r="1561" spans="1:8">
      <c r="A1561" s="11">
        <v>2297</v>
      </c>
      <c r="B1561" s="3" t="s">
        <v>3907</v>
      </c>
      <c r="C1561" s="3" t="s">
        <v>3908</v>
      </c>
      <c r="D1561" s="3" t="s">
        <v>3909</v>
      </c>
      <c r="E1561" s="4"/>
      <c r="F1561" s="5"/>
      <c r="G1561" s="6"/>
      <c r="H1561" s="18" t="s">
        <v>13</v>
      </c>
    </row>
    <row r="1562" spans="1:8">
      <c r="A1562" s="11">
        <v>2298</v>
      </c>
      <c r="B1562" s="3" t="s">
        <v>3910</v>
      </c>
      <c r="C1562" s="3" t="s">
        <v>3911</v>
      </c>
      <c r="D1562" s="3" t="s">
        <v>3912</v>
      </c>
      <c r="E1562" s="4"/>
      <c r="F1562" s="5"/>
      <c r="G1562" s="6"/>
      <c r="H1562" s="18" t="s">
        <v>13</v>
      </c>
    </row>
    <row r="1563" spans="1:8">
      <c r="A1563" s="11">
        <v>2299</v>
      </c>
      <c r="B1563" s="3" t="s">
        <v>3913</v>
      </c>
      <c r="C1563" s="3" t="s">
        <v>3914</v>
      </c>
      <c r="D1563" s="3" t="s">
        <v>3915</v>
      </c>
      <c r="E1563" s="4"/>
      <c r="F1563" s="5"/>
      <c r="G1563" s="6"/>
      <c r="H1563" s="18" t="s">
        <v>13</v>
      </c>
    </row>
    <row r="1564" spans="1:8">
      <c r="A1564" s="11">
        <v>2300</v>
      </c>
      <c r="B1564" s="3" t="s">
        <v>3916</v>
      </c>
      <c r="C1564" s="3" t="s">
        <v>3917</v>
      </c>
      <c r="D1564" s="3" t="s">
        <v>3918</v>
      </c>
      <c r="E1564" s="4"/>
      <c r="F1564" s="5"/>
      <c r="G1564" s="6"/>
      <c r="H1564" s="18" t="s">
        <v>13</v>
      </c>
    </row>
    <row r="1565" spans="1:8">
      <c r="A1565" s="11">
        <v>2303</v>
      </c>
      <c r="B1565" s="3" t="s">
        <v>3919</v>
      </c>
      <c r="C1565" s="3" t="s">
        <v>3920</v>
      </c>
      <c r="D1565" s="3" t="s">
        <v>3921</v>
      </c>
      <c r="E1565" s="4"/>
      <c r="F1565" s="5"/>
      <c r="G1565" s="6"/>
      <c r="H1565" s="18" t="s">
        <v>13</v>
      </c>
    </row>
    <row r="1566" spans="1:8">
      <c r="A1566" s="11">
        <v>2304</v>
      </c>
      <c r="B1566" s="3" t="s">
        <v>3922</v>
      </c>
      <c r="C1566" s="3" t="s">
        <v>3923</v>
      </c>
      <c r="D1566" s="3" t="s">
        <v>3924</v>
      </c>
      <c r="E1566" s="4"/>
      <c r="F1566" s="5"/>
      <c r="G1566" s="6"/>
      <c r="H1566" s="18" t="s">
        <v>13</v>
      </c>
    </row>
    <row r="1567" spans="1:8">
      <c r="A1567" s="11">
        <v>2307</v>
      </c>
      <c r="B1567" s="3" t="s">
        <v>3925</v>
      </c>
      <c r="C1567" s="3" t="s">
        <v>3926</v>
      </c>
      <c r="D1567" s="3" t="s">
        <v>3927</v>
      </c>
      <c r="E1567" s="4"/>
      <c r="F1567" s="5"/>
      <c r="G1567" s="6"/>
      <c r="H1567" s="18" t="s">
        <v>13</v>
      </c>
    </row>
    <row r="1568" spans="1:8">
      <c r="A1568" s="11">
        <v>2308</v>
      </c>
      <c r="B1568" s="3" t="s">
        <v>3928</v>
      </c>
      <c r="C1568" s="3" t="s">
        <v>3929</v>
      </c>
      <c r="D1568" s="3" t="s">
        <v>3930</v>
      </c>
      <c r="E1568" s="4"/>
      <c r="F1568" s="5"/>
      <c r="G1568" s="6"/>
      <c r="H1568" s="18" t="s">
        <v>13</v>
      </c>
    </row>
    <row r="1569" spans="1:8">
      <c r="A1569" s="11">
        <v>2309</v>
      </c>
      <c r="B1569" s="3" t="s">
        <v>3931</v>
      </c>
      <c r="C1569" s="3" t="s">
        <v>3932</v>
      </c>
      <c r="D1569" s="3" t="s">
        <v>3933</v>
      </c>
      <c r="E1569" s="4"/>
      <c r="F1569" s="5"/>
      <c r="G1569" s="6"/>
      <c r="H1569" s="18" t="s">
        <v>13</v>
      </c>
    </row>
    <row r="1570" spans="1:8">
      <c r="A1570" s="11">
        <v>2310</v>
      </c>
      <c r="B1570" s="3" t="s">
        <v>3934</v>
      </c>
      <c r="C1570" s="3" t="s">
        <v>3935</v>
      </c>
      <c r="D1570" s="3" t="s">
        <v>3936</v>
      </c>
      <c r="E1570" s="4"/>
      <c r="F1570" s="5"/>
      <c r="G1570" s="6"/>
      <c r="H1570" s="18" t="s">
        <v>13</v>
      </c>
    </row>
    <row r="1571" spans="1:8">
      <c r="A1571" s="11">
        <v>2311</v>
      </c>
      <c r="B1571" s="3" t="s">
        <v>3937</v>
      </c>
      <c r="C1571" s="3" t="s">
        <v>3938</v>
      </c>
      <c r="D1571" s="3" t="s">
        <v>3939</v>
      </c>
      <c r="E1571" s="4"/>
      <c r="F1571" s="5"/>
      <c r="G1571" s="6"/>
      <c r="H1571" s="18" t="s">
        <v>13</v>
      </c>
    </row>
    <row r="1572" spans="1:8">
      <c r="A1572" s="11">
        <v>2312</v>
      </c>
      <c r="B1572" s="3" t="s">
        <v>3940</v>
      </c>
      <c r="C1572" s="3" t="s">
        <v>3941</v>
      </c>
      <c r="D1572" s="3" t="s">
        <v>3942</v>
      </c>
      <c r="E1572" s="4"/>
      <c r="F1572" s="5"/>
      <c r="G1572" s="6"/>
      <c r="H1572" s="18" t="s">
        <v>13</v>
      </c>
    </row>
    <row r="1573" spans="1:8">
      <c r="A1573" s="11">
        <v>2313</v>
      </c>
      <c r="B1573" s="3" t="s">
        <v>3943</v>
      </c>
      <c r="C1573" s="3" t="s">
        <v>3944</v>
      </c>
      <c r="D1573" s="3" t="s">
        <v>3945</v>
      </c>
      <c r="E1573" s="4"/>
      <c r="F1573" s="5"/>
      <c r="G1573" s="6"/>
      <c r="H1573" s="18" t="s">
        <v>13</v>
      </c>
    </row>
    <row r="1574" spans="1:8">
      <c r="A1574" s="11">
        <v>2314</v>
      </c>
      <c r="B1574" s="3" t="s">
        <v>3946</v>
      </c>
      <c r="C1574" s="3" t="s">
        <v>3947</v>
      </c>
      <c r="D1574" s="3" t="s">
        <v>3948</v>
      </c>
      <c r="E1574" s="4"/>
      <c r="F1574" s="5"/>
      <c r="G1574" s="6"/>
      <c r="H1574" s="18" t="s">
        <v>13</v>
      </c>
    </row>
    <row r="1575" spans="1:8">
      <c r="A1575" s="11">
        <v>2315</v>
      </c>
      <c r="B1575" s="3" t="s">
        <v>3949</v>
      </c>
      <c r="C1575" s="3" t="s">
        <v>3950</v>
      </c>
      <c r="D1575" s="3" t="s">
        <v>3951</v>
      </c>
      <c r="E1575" s="4"/>
      <c r="F1575" s="5"/>
      <c r="G1575" s="6"/>
      <c r="H1575" s="18" t="s">
        <v>13</v>
      </c>
    </row>
    <row r="1576" spans="1:8">
      <c r="A1576" s="11">
        <v>2316</v>
      </c>
      <c r="B1576" s="3" t="s">
        <v>3952</v>
      </c>
      <c r="C1576" s="3" t="s">
        <v>3953</v>
      </c>
      <c r="D1576" s="3" t="s">
        <v>3954</v>
      </c>
      <c r="E1576" s="4"/>
      <c r="F1576" s="5"/>
      <c r="G1576" s="6"/>
      <c r="H1576" s="18" t="s">
        <v>13</v>
      </c>
    </row>
    <row r="1577" spans="1:8">
      <c r="A1577" s="11">
        <v>2317</v>
      </c>
      <c r="B1577" s="3" t="s">
        <v>3955</v>
      </c>
      <c r="C1577" s="3" t="s">
        <v>3956</v>
      </c>
      <c r="D1577" s="3" t="s">
        <v>3957</v>
      </c>
      <c r="E1577" s="4"/>
      <c r="F1577" s="5"/>
      <c r="G1577" s="6"/>
      <c r="H1577" s="18" t="s">
        <v>13</v>
      </c>
    </row>
    <row r="1578" spans="1:8">
      <c r="A1578" s="11">
        <v>2320</v>
      </c>
      <c r="B1578" s="3" t="s">
        <v>3958</v>
      </c>
      <c r="C1578" s="3" t="s">
        <v>3959</v>
      </c>
      <c r="D1578" s="3" t="s">
        <v>3960</v>
      </c>
      <c r="E1578" s="4"/>
      <c r="F1578" s="5"/>
      <c r="G1578" s="6"/>
      <c r="H1578" s="18" t="s">
        <v>13</v>
      </c>
    </row>
    <row r="1579" spans="1:8">
      <c r="A1579" s="11">
        <v>2321</v>
      </c>
      <c r="B1579" s="3" t="s">
        <v>3961</v>
      </c>
      <c r="C1579" s="3" t="s">
        <v>3962</v>
      </c>
      <c r="D1579" s="3" t="s">
        <v>3963</v>
      </c>
      <c r="E1579" s="4"/>
      <c r="F1579" s="5"/>
      <c r="G1579" s="6"/>
      <c r="H1579" s="18" t="s">
        <v>13</v>
      </c>
    </row>
    <row r="1580" spans="1:8">
      <c r="A1580" s="11">
        <v>2322</v>
      </c>
      <c r="B1580" s="3" t="s">
        <v>3964</v>
      </c>
      <c r="C1580" s="3" t="s">
        <v>3965</v>
      </c>
      <c r="D1580" s="3" t="s">
        <v>3966</v>
      </c>
      <c r="E1580" s="4"/>
      <c r="F1580" s="5"/>
      <c r="G1580" s="6"/>
      <c r="H1580" s="18" t="s">
        <v>13</v>
      </c>
    </row>
    <row r="1581" spans="1:8">
      <c r="A1581" s="11">
        <v>2323</v>
      </c>
      <c r="B1581" s="3" t="s">
        <v>3967</v>
      </c>
      <c r="C1581" s="3" t="s">
        <v>3968</v>
      </c>
      <c r="D1581" s="3" t="s">
        <v>3969</v>
      </c>
      <c r="E1581" s="4"/>
      <c r="F1581" s="5"/>
      <c r="G1581" s="6"/>
      <c r="H1581" s="18" t="s">
        <v>13</v>
      </c>
    </row>
    <row r="1582" spans="1:8">
      <c r="A1582" s="11">
        <v>2324</v>
      </c>
      <c r="B1582" s="3" t="s">
        <v>3970</v>
      </c>
      <c r="C1582" s="3" t="s">
        <v>3971</v>
      </c>
      <c r="D1582" s="3" t="s">
        <v>3972</v>
      </c>
      <c r="E1582" s="4"/>
      <c r="F1582" s="5"/>
      <c r="G1582" s="6"/>
      <c r="H1582" s="18" t="s">
        <v>13</v>
      </c>
    </row>
    <row r="1583" spans="1:8">
      <c r="A1583" s="11">
        <v>2327</v>
      </c>
      <c r="B1583" s="3" t="s">
        <v>3973</v>
      </c>
      <c r="C1583" s="3" t="s">
        <v>3974</v>
      </c>
      <c r="D1583" s="3" t="s">
        <v>3975</v>
      </c>
      <c r="E1583" s="4"/>
      <c r="F1583" s="5"/>
      <c r="G1583" s="6"/>
      <c r="H1583" s="18" t="s">
        <v>13</v>
      </c>
    </row>
    <row r="1584" spans="1:8">
      <c r="A1584" s="11">
        <v>2328</v>
      </c>
      <c r="B1584" s="3" t="s">
        <v>3976</v>
      </c>
      <c r="C1584" s="3" t="s">
        <v>3977</v>
      </c>
      <c r="D1584" s="3" t="s">
        <v>3978</v>
      </c>
      <c r="E1584" s="4"/>
      <c r="F1584" s="5"/>
      <c r="G1584" s="6"/>
      <c r="H1584" s="18" t="s">
        <v>13</v>
      </c>
    </row>
    <row r="1585" spans="1:8">
      <c r="A1585" s="11">
        <v>2329</v>
      </c>
      <c r="B1585" s="3" t="s">
        <v>3979</v>
      </c>
      <c r="C1585" s="3" t="s">
        <v>3980</v>
      </c>
      <c r="D1585" s="3" t="s">
        <v>3981</v>
      </c>
      <c r="E1585" s="4"/>
      <c r="F1585" s="5"/>
      <c r="G1585" s="6"/>
      <c r="H1585" s="18" t="s">
        <v>13</v>
      </c>
    </row>
    <row r="1586" spans="1:8">
      <c r="A1586" s="11">
        <v>2330</v>
      </c>
      <c r="B1586" s="3" t="s">
        <v>3982</v>
      </c>
      <c r="C1586" s="3" t="s">
        <v>3983</v>
      </c>
      <c r="D1586" s="3" t="s">
        <v>3984</v>
      </c>
      <c r="E1586" s="4"/>
      <c r="F1586" s="5"/>
      <c r="G1586" s="6"/>
      <c r="H1586" s="18" t="s">
        <v>13</v>
      </c>
    </row>
    <row r="1587" spans="1:8">
      <c r="A1587" s="11">
        <v>2331</v>
      </c>
      <c r="B1587" s="3" t="s">
        <v>3985</v>
      </c>
      <c r="C1587" s="3" t="s">
        <v>3986</v>
      </c>
      <c r="D1587" s="3" t="s">
        <v>3987</v>
      </c>
      <c r="E1587" s="4"/>
      <c r="F1587" s="5"/>
      <c r="G1587" s="6"/>
      <c r="H1587" s="18" t="s">
        <v>13</v>
      </c>
    </row>
    <row r="1588" spans="1:8">
      <c r="A1588" s="11">
        <v>2332</v>
      </c>
      <c r="B1588" s="3" t="s">
        <v>3988</v>
      </c>
      <c r="C1588" s="3" t="s">
        <v>3989</v>
      </c>
      <c r="D1588" s="3" t="s">
        <v>3990</v>
      </c>
      <c r="E1588" s="4"/>
      <c r="F1588" s="5"/>
      <c r="G1588" s="6"/>
      <c r="H1588" s="18" t="s">
        <v>13</v>
      </c>
    </row>
    <row r="1589" spans="1:8">
      <c r="A1589" s="11">
        <v>2333</v>
      </c>
      <c r="B1589" s="3" t="s">
        <v>3991</v>
      </c>
      <c r="C1589" s="3" t="s">
        <v>3992</v>
      </c>
      <c r="D1589" s="3" t="s">
        <v>3993</v>
      </c>
      <c r="E1589" s="4"/>
      <c r="F1589" s="5"/>
      <c r="G1589" s="6"/>
      <c r="H1589" s="18" t="s">
        <v>13</v>
      </c>
    </row>
    <row r="1590" spans="1:8">
      <c r="A1590" s="11">
        <v>2334</v>
      </c>
      <c r="B1590" s="3" t="s">
        <v>3994</v>
      </c>
      <c r="C1590" s="3" t="s">
        <v>3995</v>
      </c>
      <c r="D1590" s="3" t="s">
        <v>3996</v>
      </c>
      <c r="E1590" s="4"/>
      <c r="F1590" s="5"/>
      <c r="G1590" s="6"/>
      <c r="H1590" s="18" t="s">
        <v>13</v>
      </c>
    </row>
    <row r="1591" spans="1:8">
      <c r="A1591" s="11">
        <v>2336</v>
      </c>
      <c r="B1591" s="3" t="s">
        <v>3997</v>
      </c>
      <c r="C1591" s="3" t="s">
        <v>3998</v>
      </c>
      <c r="D1591" s="3" t="s">
        <v>3999</v>
      </c>
      <c r="E1591" s="4"/>
      <c r="F1591" s="5"/>
      <c r="G1591" s="6"/>
      <c r="H1591" s="18" t="s">
        <v>13</v>
      </c>
    </row>
    <row r="1592" spans="1:8">
      <c r="A1592" s="11">
        <v>2337</v>
      </c>
      <c r="B1592" s="3" t="s">
        <v>4000</v>
      </c>
      <c r="C1592" s="3" t="s">
        <v>4001</v>
      </c>
      <c r="D1592" s="3" t="s">
        <v>4002</v>
      </c>
      <c r="E1592" s="4"/>
      <c r="F1592" s="5"/>
      <c r="G1592" s="6"/>
      <c r="H1592" s="18" t="s">
        <v>13</v>
      </c>
    </row>
    <row r="1593" spans="1:8">
      <c r="A1593" s="11">
        <v>2338</v>
      </c>
      <c r="B1593" s="3" t="s">
        <v>4003</v>
      </c>
      <c r="C1593" s="3" t="s">
        <v>4004</v>
      </c>
      <c r="D1593" s="3" t="s">
        <v>4005</v>
      </c>
      <c r="E1593" s="4"/>
      <c r="F1593" s="5"/>
      <c r="G1593" s="6"/>
      <c r="H1593" s="18" t="s">
        <v>13</v>
      </c>
    </row>
    <row r="1594" spans="1:8">
      <c r="A1594" s="11">
        <v>2339</v>
      </c>
      <c r="B1594" s="3" t="s">
        <v>4006</v>
      </c>
      <c r="C1594" s="3" t="s">
        <v>4007</v>
      </c>
      <c r="D1594" s="3" t="s">
        <v>4008</v>
      </c>
      <c r="E1594" s="4"/>
      <c r="F1594" s="5"/>
      <c r="G1594" s="6"/>
      <c r="H1594" s="18" t="s">
        <v>13</v>
      </c>
    </row>
    <row r="1595" spans="1:8">
      <c r="A1595" s="11">
        <v>2340</v>
      </c>
      <c r="B1595" s="3" t="s">
        <v>4009</v>
      </c>
      <c r="C1595" s="3" t="s">
        <v>4010</v>
      </c>
      <c r="D1595" s="3" t="s">
        <v>4011</v>
      </c>
      <c r="E1595" s="4"/>
      <c r="F1595" s="5"/>
      <c r="G1595" s="6"/>
      <c r="H1595" s="18" t="s">
        <v>13</v>
      </c>
    </row>
    <row r="1596" spans="1:8">
      <c r="A1596" s="11">
        <v>2341</v>
      </c>
      <c r="B1596" s="3" t="s">
        <v>4012</v>
      </c>
      <c r="C1596" s="3" t="s">
        <v>4013</v>
      </c>
      <c r="D1596" s="3" t="s">
        <v>4014</v>
      </c>
      <c r="E1596" s="4"/>
      <c r="F1596" s="5"/>
      <c r="G1596" s="6"/>
      <c r="H1596" s="18" t="s">
        <v>13</v>
      </c>
    </row>
    <row r="1597" spans="1:8">
      <c r="A1597" s="11">
        <v>2342</v>
      </c>
      <c r="B1597" s="3" t="s">
        <v>4015</v>
      </c>
      <c r="C1597" s="3" t="s">
        <v>4016</v>
      </c>
      <c r="D1597" s="3" t="s">
        <v>4017</v>
      </c>
      <c r="E1597" s="4"/>
      <c r="F1597" s="5"/>
      <c r="G1597" s="6"/>
      <c r="H1597" s="18" t="s">
        <v>13</v>
      </c>
    </row>
    <row r="1598" spans="1:8">
      <c r="A1598" s="11">
        <v>2343</v>
      </c>
      <c r="B1598" s="3" t="s">
        <v>4018</v>
      </c>
      <c r="C1598" s="3" t="s">
        <v>4019</v>
      </c>
      <c r="D1598" s="3" t="s">
        <v>4020</v>
      </c>
      <c r="E1598" s="4"/>
      <c r="F1598" s="5"/>
      <c r="G1598" s="6"/>
      <c r="H1598" s="18" t="s">
        <v>13</v>
      </c>
    </row>
    <row r="1599" spans="1:8">
      <c r="A1599" s="11">
        <v>2344</v>
      </c>
      <c r="B1599" s="3" t="s">
        <v>4021</v>
      </c>
      <c r="C1599" s="3" t="s">
        <v>4022</v>
      </c>
      <c r="D1599" s="3" t="s">
        <v>4023</v>
      </c>
      <c r="E1599" s="4"/>
      <c r="F1599" s="5"/>
      <c r="G1599" s="6"/>
      <c r="H1599" s="18" t="s">
        <v>13</v>
      </c>
    </row>
    <row r="1600" spans="1:8">
      <c r="A1600" s="11">
        <v>2345</v>
      </c>
      <c r="B1600" s="3" t="s">
        <v>4024</v>
      </c>
      <c r="C1600" s="3" t="s">
        <v>4025</v>
      </c>
      <c r="D1600" s="3" t="s">
        <v>4026</v>
      </c>
      <c r="E1600" s="4"/>
      <c r="F1600" s="5"/>
      <c r="G1600" s="6"/>
      <c r="H1600" s="18" t="s">
        <v>13</v>
      </c>
    </row>
    <row r="1601" spans="1:8">
      <c r="A1601" s="11">
        <v>2346</v>
      </c>
      <c r="B1601" s="3" t="s">
        <v>4027</v>
      </c>
      <c r="C1601" s="3" t="s">
        <v>4028</v>
      </c>
      <c r="D1601" s="3" t="s">
        <v>4029</v>
      </c>
      <c r="E1601" s="4"/>
      <c r="F1601" s="5"/>
      <c r="G1601" s="6"/>
      <c r="H1601" s="18" t="s">
        <v>13</v>
      </c>
    </row>
    <row r="1602" spans="1:8">
      <c r="A1602" s="11">
        <v>2347</v>
      </c>
      <c r="B1602" s="3" t="s">
        <v>4030</v>
      </c>
      <c r="C1602" s="3" t="s">
        <v>4031</v>
      </c>
      <c r="D1602" s="3" t="s">
        <v>4032</v>
      </c>
      <c r="E1602" s="4"/>
      <c r="F1602" s="5"/>
      <c r="G1602" s="6"/>
      <c r="H1602" s="18" t="s">
        <v>13</v>
      </c>
    </row>
    <row r="1603" spans="1:8">
      <c r="A1603" s="11">
        <v>2348</v>
      </c>
      <c r="B1603" s="3" t="s">
        <v>4033</v>
      </c>
      <c r="C1603" s="3" t="s">
        <v>4034</v>
      </c>
      <c r="D1603" s="3" t="s">
        <v>4035</v>
      </c>
      <c r="E1603" s="4"/>
      <c r="F1603" s="5"/>
      <c r="G1603" s="6"/>
      <c r="H1603" s="18" t="s">
        <v>13</v>
      </c>
    </row>
    <row r="1604" spans="1:8">
      <c r="A1604" s="11">
        <v>2283</v>
      </c>
      <c r="B1604" s="3" t="s">
        <v>4036</v>
      </c>
      <c r="C1604" s="3" t="s">
        <v>4037</v>
      </c>
      <c r="D1604" s="3" t="s">
        <v>4038</v>
      </c>
      <c r="E1604" s="4"/>
      <c r="F1604" s="5"/>
      <c r="G1604" s="6"/>
      <c r="H1604" s="18" t="s">
        <v>13</v>
      </c>
    </row>
    <row r="1605" spans="1:8">
      <c r="A1605" s="11">
        <v>2284</v>
      </c>
      <c r="B1605" s="3" t="s">
        <v>4039</v>
      </c>
      <c r="C1605" s="3" t="s">
        <v>4040</v>
      </c>
      <c r="D1605" s="3" t="s">
        <v>4041</v>
      </c>
      <c r="E1605" s="4"/>
      <c r="F1605" s="5"/>
      <c r="G1605" s="6"/>
      <c r="H1605" s="18" t="s">
        <v>13</v>
      </c>
    </row>
    <row r="1606" spans="1:8">
      <c r="A1606" s="11">
        <v>2285</v>
      </c>
      <c r="B1606" s="3" t="s">
        <v>4042</v>
      </c>
      <c r="C1606" s="3" t="s">
        <v>4043</v>
      </c>
      <c r="D1606" s="3" t="s">
        <v>4044</v>
      </c>
      <c r="E1606" s="4"/>
      <c r="F1606" s="5"/>
      <c r="G1606" s="6"/>
      <c r="H1606" s="18" t="s">
        <v>13</v>
      </c>
    </row>
    <row r="1607" spans="1:8">
      <c r="A1607" s="11">
        <v>2349</v>
      </c>
      <c r="B1607" s="3" t="s">
        <v>4045</v>
      </c>
      <c r="C1607" s="3" t="s">
        <v>4046</v>
      </c>
      <c r="D1607" s="3" t="s">
        <v>4047</v>
      </c>
      <c r="E1607" s="4"/>
      <c r="F1607" s="5"/>
      <c r="G1607" s="6"/>
      <c r="H1607" s="18" t="s">
        <v>13</v>
      </c>
    </row>
    <row r="1608" spans="1:8">
      <c r="A1608" s="11">
        <v>2350</v>
      </c>
      <c r="B1608" s="3" t="s">
        <v>4048</v>
      </c>
      <c r="C1608" s="3" t="s">
        <v>4049</v>
      </c>
      <c r="D1608" s="3" t="s">
        <v>4050</v>
      </c>
      <c r="E1608" s="4"/>
      <c r="F1608" s="5"/>
      <c r="G1608" s="6"/>
      <c r="H1608" s="18" t="s">
        <v>13</v>
      </c>
    </row>
    <row r="1609" spans="1:8">
      <c r="A1609" s="11">
        <v>2351</v>
      </c>
      <c r="B1609" s="3" t="s">
        <v>4051</v>
      </c>
      <c r="C1609" s="3" t="s">
        <v>4052</v>
      </c>
      <c r="D1609" s="3" t="s">
        <v>4053</v>
      </c>
      <c r="E1609" s="4"/>
      <c r="F1609" s="5"/>
      <c r="G1609" s="6"/>
      <c r="H1609" s="18" t="s">
        <v>13</v>
      </c>
    </row>
    <row r="1610" spans="1:8">
      <c r="A1610" s="11">
        <v>2352</v>
      </c>
      <c r="B1610" s="3" t="s">
        <v>4054</v>
      </c>
      <c r="C1610" s="3" t="s">
        <v>4055</v>
      </c>
      <c r="D1610" s="3" t="s">
        <v>4056</v>
      </c>
      <c r="E1610" s="4"/>
      <c r="F1610" s="5"/>
      <c r="G1610" s="6"/>
      <c r="H1610" s="18" t="s">
        <v>13</v>
      </c>
    </row>
    <row r="1611" spans="1:8">
      <c r="A1611" s="11">
        <v>2353</v>
      </c>
      <c r="B1611" s="3" t="s">
        <v>4057</v>
      </c>
      <c r="C1611" s="3" t="s">
        <v>4058</v>
      </c>
      <c r="D1611" s="3" t="s">
        <v>4059</v>
      </c>
      <c r="E1611" s="4"/>
      <c r="F1611" s="5"/>
      <c r="G1611" s="6"/>
      <c r="H1611" s="18" t="s">
        <v>13</v>
      </c>
    </row>
    <row r="1612" spans="1:8">
      <c r="A1612" s="11">
        <v>2354</v>
      </c>
      <c r="B1612" s="3" t="s">
        <v>4060</v>
      </c>
      <c r="C1612" s="3" t="s">
        <v>4061</v>
      </c>
      <c r="D1612" s="3" t="s">
        <v>4062</v>
      </c>
      <c r="E1612" s="4"/>
      <c r="F1612" s="5"/>
      <c r="G1612" s="6"/>
      <c r="H1612" s="18" t="s">
        <v>13</v>
      </c>
    </row>
    <row r="1613" spans="1:8">
      <c r="A1613" s="11">
        <v>2355</v>
      </c>
      <c r="B1613" s="3" t="s">
        <v>4063</v>
      </c>
      <c r="C1613" s="3" t="s">
        <v>4064</v>
      </c>
      <c r="D1613" s="3" t="s">
        <v>4065</v>
      </c>
      <c r="E1613" s="4"/>
      <c r="F1613" s="5"/>
      <c r="G1613" s="6"/>
      <c r="H1613" s="18" t="s">
        <v>13</v>
      </c>
    </row>
    <row r="1614" spans="1:8">
      <c r="A1614" s="11">
        <v>2356</v>
      </c>
      <c r="B1614" s="3" t="s">
        <v>4066</v>
      </c>
      <c r="C1614" s="3" t="s">
        <v>4067</v>
      </c>
      <c r="D1614" s="3" t="s">
        <v>4068</v>
      </c>
      <c r="E1614" s="4"/>
      <c r="F1614" s="5"/>
      <c r="G1614" s="6"/>
      <c r="H1614" s="18" t="s">
        <v>13</v>
      </c>
    </row>
    <row r="1615" spans="1:8">
      <c r="A1615" s="11">
        <v>2357</v>
      </c>
      <c r="B1615" s="3" t="s">
        <v>4069</v>
      </c>
      <c r="C1615" s="3" t="s">
        <v>4070</v>
      </c>
      <c r="D1615" s="3" t="s">
        <v>4071</v>
      </c>
      <c r="E1615" s="4"/>
      <c r="F1615" s="5"/>
      <c r="G1615" s="6"/>
      <c r="H1615" s="18" t="s">
        <v>13</v>
      </c>
    </row>
    <row r="1616" spans="1:8">
      <c r="A1616" s="11">
        <v>2358</v>
      </c>
      <c r="B1616" s="3" t="s">
        <v>4072</v>
      </c>
      <c r="C1616" s="3" t="s">
        <v>4073</v>
      </c>
      <c r="D1616" s="3" t="s">
        <v>4074</v>
      </c>
      <c r="E1616" s="4"/>
      <c r="F1616" s="5"/>
      <c r="G1616" s="6"/>
      <c r="H1616" s="18" t="s">
        <v>13</v>
      </c>
    </row>
    <row r="1617" spans="1:8">
      <c r="A1617" s="11">
        <v>2359</v>
      </c>
      <c r="B1617" s="3" t="s">
        <v>4075</v>
      </c>
      <c r="C1617" s="3" t="s">
        <v>4076</v>
      </c>
      <c r="D1617" s="3" t="s">
        <v>4077</v>
      </c>
      <c r="E1617" s="4"/>
      <c r="F1617" s="5"/>
      <c r="G1617" s="6"/>
      <c r="H1617" s="18" t="s">
        <v>13</v>
      </c>
    </row>
    <row r="1618" spans="1:8">
      <c r="A1618" s="11">
        <v>2360</v>
      </c>
      <c r="B1618" s="3" t="s">
        <v>4078</v>
      </c>
      <c r="C1618" s="3" t="s">
        <v>4079</v>
      </c>
      <c r="D1618" s="3" t="s">
        <v>4080</v>
      </c>
      <c r="E1618" s="4"/>
      <c r="F1618" s="5"/>
      <c r="G1618" s="6"/>
      <c r="H1618" s="18" t="s">
        <v>13</v>
      </c>
    </row>
    <row r="1619" spans="1:8">
      <c r="A1619" s="11">
        <v>2361</v>
      </c>
      <c r="B1619" s="3" t="s">
        <v>4081</v>
      </c>
      <c r="C1619" s="3" t="s">
        <v>4082</v>
      </c>
      <c r="D1619" s="3" t="s">
        <v>4083</v>
      </c>
      <c r="E1619" s="4"/>
      <c r="F1619" s="5"/>
      <c r="G1619" s="6"/>
      <c r="H1619" s="18" t="s">
        <v>13</v>
      </c>
    </row>
    <row r="1620" spans="1:8">
      <c r="A1620" s="11">
        <v>2362</v>
      </c>
      <c r="B1620" s="3" t="s">
        <v>4084</v>
      </c>
      <c r="C1620" s="3" t="s">
        <v>4085</v>
      </c>
      <c r="D1620" s="3" t="s">
        <v>4086</v>
      </c>
      <c r="E1620" s="4"/>
      <c r="F1620" s="5"/>
      <c r="G1620" s="6"/>
      <c r="H1620" s="18" t="s">
        <v>13</v>
      </c>
    </row>
    <row r="1621" spans="1:8">
      <c r="A1621" s="11">
        <v>2363</v>
      </c>
      <c r="B1621" s="3" t="s">
        <v>4087</v>
      </c>
      <c r="C1621" s="3" t="s">
        <v>4088</v>
      </c>
      <c r="D1621" s="3" t="s">
        <v>4089</v>
      </c>
      <c r="E1621" s="4"/>
      <c r="F1621" s="5"/>
      <c r="G1621" s="6"/>
      <c r="H1621" s="18" t="s">
        <v>13</v>
      </c>
    </row>
    <row r="1622" spans="1:8">
      <c r="A1622" s="11">
        <v>2364</v>
      </c>
      <c r="B1622" s="3" t="s">
        <v>4090</v>
      </c>
      <c r="C1622" s="3" t="s">
        <v>4091</v>
      </c>
      <c r="D1622" s="3" t="s">
        <v>4092</v>
      </c>
      <c r="E1622" s="4"/>
      <c r="F1622" s="5"/>
      <c r="G1622" s="6"/>
      <c r="H1622" s="18" t="s">
        <v>13</v>
      </c>
    </row>
    <row r="1623" spans="1:8">
      <c r="A1623" s="11">
        <v>2365</v>
      </c>
      <c r="B1623" s="3" t="s">
        <v>4093</v>
      </c>
      <c r="C1623" s="3" t="s">
        <v>4094</v>
      </c>
      <c r="D1623" s="3" t="s">
        <v>4095</v>
      </c>
      <c r="E1623" s="4"/>
      <c r="F1623" s="5"/>
      <c r="G1623" s="6"/>
      <c r="H1623" s="18" t="s">
        <v>13</v>
      </c>
    </row>
    <row r="1624" spans="1:8">
      <c r="A1624" s="11">
        <v>2366</v>
      </c>
      <c r="B1624" s="3" t="s">
        <v>4096</v>
      </c>
      <c r="C1624" s="3" t="s">
        <v>4097</v>
      </c>
      <c r="D1624" s="3" t="s">
        <v>4098</v>
      </c>
      <c r="E1624" s="4"/>
      <c r="F1624" s="5"/>
      <c r="G1624" s="6"/>
      <c r="H1624" s="18" t="s">
        <v>13</v>
      </c>
    </row>
    <row r="1625" spans="1:8">
      <c r="A1625" s="11">
        <v>2367</v>
      </c>
      <c r="B1625" s="3" t="s">
        <v>4099</v>
      </c>
      <c r="C1625" s="3" t="s">
        <v>4100</v>
      </c>
      <c r="D1625" s="3" t="s">
        <v>4101</v>
      </c>
      <c r="E1625" s="4"/>
      <c r="F1625" s="5"/>
      <c r="G1625" s="6"/>
      <c r="H1625" s="18" t="s">
        <v>13</v>
      </c>
    </row>
    <row r="1626" spans="1:8">
      <c r="A1626" s="11">
        <v>2368</v>
      </c>
      <c r="B1626" s="3" t="s">
        <v>4102</v>
      </c>
      <c r="C1626" s="3" t="s">
        <v>4103</v>
      </c>
      <c r="D1626" s="3" t="s">
        <v>4104</v>
      </c>
      <c r="E1626" s="4"/>
      <c r="F1626" s="5"/>
      <c r="G1626" s="6"/>
      <c r="H1626" s="18" t="s">
        <v>13</v>
      </c>
    </row>
    <row r="1627" spans="1:8">
      <c r="A1627" s="11">
        <v>2369</v>
      </c>
      <c r="B1627" s="3" t="s">
        <v>4105</v>
      </c>
      <c r="C1627" s="3" t="s">
        <v>4106</v>
      </c>
      <c r="D1627" s="3" t="s">
        <v>4107</v>
      </c>
      <c r="E1627" s="4"/>
      <c r="F1627" s="5"/>
      <c r="G1627" s="6"/>
      <c r="H1627" s="18" t="s">
        <v>13</v>
      </c>
    </row>
    <row r="1628" spans="1:8">
      <c r="A1628" s="11">
        <v>2370</v>
      </c>
      <c r="B1628" s="3" t="s">
        <v>4108</v>
      </c>
      <c r="C1628" s="3" t="s">
        <v>4109</v>
      </c>
      <c r="D1628" s="3" t="s">
        <v>4110</v>
      </c>
      <c r="E1628" s="4"/>
      <c r="F1628" s="5"/>
      <c r="G1628" s="6"/>
      <c r="H1628" s="18" t="s">
        <v>13</v>
      </c>
    </row>
    <row r="1629" spans="1:8">
      <c r="A1629" s="11">
        <v>2371</v>
      </c>
      <c r="B1629" s="3" t="s">
        <v>4111</v>
      </c>
      <c r="C1629" s="3" t="s">
        <v>4112</v>
      </c>
      <c r="D1629" s="3" t="s">
        <v>4113</v>
      </c>
      <c r="E1629" s="4"/>
      <c r="F1629" s="5"/>
      <c r="G1629" s="6"/>
      <c r="H1629" s="18" t="s">
        <v>13</v>
      </c>
    </row>
    <row r="1630" spans="1:8">
      <c r="A1630" s="11">
        <v>2372</v>
      </c>
      <c r="B1630" s="3" t="s">
        <v>4114</v>
      </c>
      <c r="C1630" s="3" t="s">
        <v>4115</v>
      </c>
      <c r="D1630" s="3" t="s">
        <v>4116</v>
      </c>
      <c r="E1630" s="4"/>
      <c r="F1630" s="5"/>
      <c r="G1630" s="6"/>
      <c r="H1630" s="18" t="s">
        <v>13</v>
      </c>
    </row>
    <row r="1631" spans="1:8">
      <c r="A1631" s="11">
        <v>2373</v>
      </c>
      <c r="B1631" s="3" t="s">
        <v>4117</v>
      </c>
      <c r="C1631" s="3" t="s">
        <v>4118</v>
      </c>
      <c r="D1631" s="3" t="s">
        <v>4119</v>
      </c>
      <c r="E1631" s="4"/>
      <c r="F1631" s="5"/>
      <c r="G1631" s="6"/>
      <c r="H1631" s="18" t="s">
        <v>13</v>
      </c>
    </row>
    <row r="1632" spans="1:8">
      <c r="A1632" s="11">
        <v>2374</v>
      </c>
      <c r="B1632" s="3" t="s">
        <v>4120</v>
      </c>
      <c r="C1632" s="3" t="s">
        <v>4121</v>
      </c>
      <c r="D1632" s="3" t="s">
        <v>4122</v>
      </c>
      <c r="E1632" s="4"/>
      <c r="F1632" s="5"/>
      <c r="G1632" s="6"/>
      <c r="H1632" s="18" t="s">
        <v>13</v>
      </c>
    </row>
    <row r="1633" spans="1:8">
      <c r="A1633" s="11">
        <v>2375</v>
      </c>
      <c r="B1633" s="3" t="s">
        <v>4123</v>
      </c>
      <c r="C1633" s="3" t="s">
        <v>4124</v>
      </c>
      <c r="D1633" s="3" t="s">
        <v>4125</v>
      </c>
      <c r="E1633" s="4"/>
      <c r="F1633" s="5"/>
      <c r="G1633" s="6"/>
      <c r="H1633" s="18" t="s">
        <v>13</v>
      </c>
    </row>
    <row r="1634" spans="1:8">
      <c r="A1634" s="11">
        <v>2378</v>
      </c>
      <c r="B1634" s="3" t="s">
        <v>4126</v>
      </c>
      <c r="C1634" s="3" t="s">
        <v>4127</v>
      </c>
      <c r="D1634" s="3" t="s">
        <v>4128</v>
      </c>
      <c r="E1634" s="4"/>
      <c r="F1634" s="5"/>
      <c r="G1634" s="6"/>
      <c r="H1634" s="18" t="s">
        <v>13</v>
      </c>
    </row>
    <row r="1635" spans="1:8">
      <c r="A1635" s="11">
        <v>2379</v>
      </c>
      <c r="B1635" s="3" t="s">
        <v>4129</v>
      </c>
      <c r="C1635" s="3" t="s">
        <v>4130</v>
      </c>
      <c r="D1635" s="3" t="s">
        <v>4131</v>
      </c>
      <c r="E1635" s="4"/>
      <c r="F1635" s="5"/>
      <c r="G1635" s="6"/>
      <c r="H1635" s="18" t="s">
        <v>13</v>
      </c>
    </row>
    <row r="1636" spans="1:8">
      <c r="A1636" s="11">
        <v>2380</v>
      </c>
      <c r="B1636" s="3" t="s">
        <v>4132</v>
      </c>
      <c r="C1636" s="3" t="s">
        <v>4133</v>
      </c>
      <c r="D1636" s="3" t="s">
        <v>4134</v>
      </c>
      <c r="E1636" s="4"/>
      <c r="F1636" s="5"/>
      <c r="G1636" s="6"/>
      <c r="H1636" s="18" t="s">
        <v>13</v>
      </c>
    </row>
    <row r="1637" spans="1:8">
      <c r="A1637" s="11">
        <v>2381</v>
      </c>
      <c r="B1637" s="3" t="s">
        <v>4135</v>
      </c>
      <c r="C1637" s="3" t="s">
        <v>4136</v>
      </c>
      <c r="D1637" s="3" t="s">
        <v>4137</v>
      </c>
      <c r="E1637" s="4"/>
      <c r="F1637" s="5"/>
      <c r="G1637" s="6"/>
      <c r="H1637" s="18" t="s">
        <v>13</v>
      </c>
    </row>
    <row r="1638" spans="1:8">
      <c r="A1638" s="11">
        <v>2382</v>
      </c>
      <c r="B1638" s="3" t="s">
        <v>4138</v>
      </c>
      <c r="C1638" s="3" t="s">
        <v>4139</v>
      </c>
      <c r="D1638" s="3" t="s">
        <v>4140</v>
      </c>
      <c r="E1638" s="4"/>
      <c r="F1638" s="5"/>
      <c r="G1638" s="6"/>
      <c r="H1638" s="18" t="s">
        <v>13</v>
      </c>
    </row>
    <row r="1639" spans="1:8">
      <c r="A1639" s="11">
        <v>2383</v>
      </c>
      <c r="B1639" s="3" t="s">
        <v>4141</v>
      </c>
      <c r="C1639" s="3" t="s">
        <v>4142</v>
      </c>
      <c r="D1639" s="3" t="s">
        <v>4143</v>
      </c>
      <c r="E1639" s="4"/>
      <c r="F1639" s="5"/>
      <c r="G1639" s="6"/>
      <c r="H1639" s="18" t="s">
        <v>13</v>
      </c>
    </row>
    <row r="1640" spans="1:8">
      <c r="A1640" s="11">
        <v>2384</v>
      </c>
      <c r="B1640" s="3" t="s">
        <v>4144</v>
      </c>
      <c r="C1640" s="3" t="s">
        <v>4145</v>
      </c>
      <c r="D1640" s="3" t="s">
        <v>4146</v>
      </c>
      <c r="E1640" s="4"/>
      <c r="F1640" s="5"/>
      <c r="G1640" s="6"/>
      <c r="H1640" s="18" t="s">
        <v>13</v>
      </c>
    </row>
    <row r="1641" spans="1:8">
      <c r="A1641" s="11">
        <v>2385</v>
      </c>
      <c r="B1641" s="3" t="s">
        <v>4147</v>
      </c>
      <c r="C1641" s="3" t="s">
        <v>4148</v>
      </c>
      <c r="D1641" s="3" t="s">
        <v>4149</v>
      </c>
      <c r="E1641" s="4"/>
      <c r="F1641" s="5"/>
      <c r="G1641" s="6"/>
      <c r="H1641" s="18" t="s">
        <v>13</v>
      </c>
    </row>
    <row r="1642" spans="1:8">
      <c r="A1642" s="11">
        <v>2386</v>
      </c>
      <c r="B1642" s="3" t="s">
        <v>4150</v>
      </c>
      <c r="C1642" s="3" t="s">
        <v>4151</v>
      </c>
      <c r="D1642" s="3" t="s">
        <v>4152</v>
      </c>
      <c r="E1642" s="4"/>
      <c r="F1642" s="5"/>
      <c r="G1642" s="6"/>
      <c r="H1642" s="18" t="s">
        <v>13</v>
      </c>
    </row>
    <row r="1643" spans="1:8">
      <c r="A1643" s="11">
        <v>2387</v>
      </c>
      <c r="B1643" s="3" t="s">
        <v>4153</v>
      </c>
      <c r="C1643" s="3" t="s">
        <v>4154</v>
      </c>
      <c r="D1643" s="3" t="s">
        <v>4155</v>
      </c>
      <c r="E1643" s="4"/>
      <c r="F1643" s="5"/>
      <c r="G1643" s="6"/>
      <c r="H1643" s="18" t="s">
        <v>13</v>
      </c>
    </row>
    <row r="1644" spans="1:8">
      <c r="A1644" s="11">
        <v>2388</v>
      </c>
      <c r="B1644" s="3" t="s">
        <v>4156</v>
      </c>
      <c r="C1644" s="3" t="s">
        <v>4157</v>
      </c>
      <c r="D1644" s="3" t="s">
        <v>4158</v>
      </c>
      <c r="E1644" s="4"/>
      <c r="F1644" s="5"/>
      <c r="G1644" s="6"/>
      <c r="H1644" s="18" t="s">
        <v>13</v>
      </c>
    </row>
    <row r="1645" spans="1:8">
      <c r="A1645" s="11">
        <v>2389</v>
      </c>
      <c r="B1645" s="3" t="s">
        <v>4159</v>
      </c>
      <c r="C1645" s="3" t="s">
        <v>4160</v>
      </c>
      <c r="D1645" s="3" t="s">
        <v>4161</v>
      </c>
      <c r="E1645" s="4"/>
      <c r="F1645" s="5"/>
      <c r="G1645" s="6"/>
      <c r="H1645" s="18" t="s">
        <v>13</v>
      </c>
    </row>
    <row r="1646" spans="1:8">
      <c r="A1646" s="12" t="s">
        <v>4162</v>
      </c>
      <c r="B1646" s="3"/>
      <c r="C1646" s="3"/>
      <c r="D1646" s="3"/>
      <c r="E1646" s="4"/>
      <c r="F1646" s="5"/>
      <c r="G1646" s="4"/>
      <c r="H1646" s="18"/>
    </row>
    <row r="1647" spans="1:8">
      <c r="A1647" s="11">
        <v>2437</v>
      </c>
      <c r="B1647" s="3" t="s">
        <v>4163</v>
      </c>
      <c r="C1647" s="3" t="s">
        <v>4164</v>
      </c>
      <c r="D1647" s="3" t="s">
        <v>4165</v>
      </c>
      <c r="E1647" s="4"/>
      <c r="F1647" s="5">
        <v>2</v>
      </c>
      <c r="G1647" s="6" t="str">
        <f>1297.89*1.00000000</f>
        <v>0</v>
      </c>
      <c r="H1647" s="18" t="s">
        <v>13</v>
      </c>
    </row>
    <row r="1648" spans="1:8">
      <c r="A1648" s="11">
        <v>2438</v>
      </c>
      <c r="B1648" s="3" t="s">
        <v>4166</v>
      </c>
      <c r="C1648" s="3" t="s">
        <v>4167</v>
      </c>
      <c r="D1648" s="3" t="s">
        <v>4165</v>
      </c>
      <c r="E1648" s="4"/>
      <c r="F1648" s="5">
        <v>2</v>
      </c>
      <c r="G1648" s="6" t="str">
        <f>1282.07*1.00000000</f>
        <v>0</v>
      </c>
      <c r="H1648" s="18" t="s">
        <v>13</v>
      </c>
    </row>
    <row r="1649" spans="1:8">
      <c r="A1649" s="11">
        <v>2439</v>
      </c>
      <c r="B1649" s="3" t="s">
        <v>4168</v>
      </c>
      <c r="C1649" s="3" t="s">
        <v>4169</v>
      </c>
      <c r="D1649" s="3" t="s">
        <v>4165</v>
      </c>
      <c r="E1649" s="4"/>
      <c r="F1649" s="5">
        <v>2</v>
      </c>
      <c r="G1649" s="6" t="str">
        <f>1220.54*1.00000000</f>
        <v>0</v>
      </c>
      <c r="H1649" s="18" t="s">
        <v>13</v>
      </c>
    </row>
    <row r="1650" spans="1:8">
      <c r="A1650" s="11">
        <v>2440</v>
      </c>
      <c r="B1650" s="3" t="s">
        <v>4170</v>
      </c>
      <c r="C1650" s="3" t="s">
        <v>4171</v>
      </c>
      <c r="D1650" s="3" t="s">
        <v>4165</v>
      </c>
      <c r="E1650" s="4"/>
      <c r="F1650" s="5">
        <v>2</v>
      </c>
      <c r="G1650" s="6" t="str">
        <f>1110.38*1.00000000</f>
        <v>0</v>
      </c>
      <c r="H1650" s="18" t="s">
        <v>13</v>
      </c>
    </row>
    <row r="1651" spans="1:8">
      <c r="A1651" s="11">
        <v>2443</v>
      </c>
      <c r="B1651" s="3" t="s">
        <v>4172</v>
      </c>
      <c r="C1651" s="3" t="s">
        <v>4173</v>
      </c>
      <c r="D1651" s="3" t="s">
        <v>4165</v>
      </c>
      <c r="E1651" s="4"/>
      <c r="F1651" s="5">
        <v>7</v>
      </c>
      <c r="G1651" s="6" t="str">
        <f>715.45*1.00000000</f>
        <v>0</v>
      </c>
      <c r="H1651" s="18" t="s">
        <v>13</v>
      </c>
    </row>
    <row r="1652" spans="1:8">
      <c r="A1652" s="11">
        <v>2436</v>
      </c>
      <c r="B1652" s="3" t="s">
        <v>4174</v>
      </c>
      <c r="C1652" s="3" t="s">
        <v>4175</v>
      </c>
      <c r="D1652" s="3" t="s">
        <v>4165</v>
      </c>
      <c r="E1652" s="4"/>
      <c r="F1652" s="5">
        <v>7</v>
      </c>
      <c r="G1652" s="6" t="str">
        <f>2138.72*1.00000000</f>
        <v>0</v>
      </c>
      <c r="H1652" s="18" t="s">
        <v>13</v>
      </c>
    </row>
    <row r="1653" spans="1:8">
      <c r="A1653" s="11">
        <v>2452</v>
      </c>
      <c r="B1653" s="3" t="s">
        <v>4176</v>
      </c>
      <c r="C1653" s="3" t="s">
        <v>4177</v>
      </c>
      <c r="D1653" s="3" t="s">
        <v>4178</v>
      </c>
      <c r="E1653" s="4"/>
      <c r="F1653" s="5">
        <v>7</v>
      </c>
      <c r="G1653" s="6" t="str">
        <f>4283.31*1.00000000</f>
        <v>0</v>
      </c>
      <c r="H1653" s="18" t="s">
        <v>13</v>
      </c>
    </row>
    <row r="1654" spans="1:8">
      <c r="A1654" s="11">
        <v>2441</v>
      </c>
      <c r="B1654" s="3" t="s">
        <v>4179</v>
      </c>
      <c r="C1654" s="3" t="s">
        <v>4180</v>
      </c>
      <c r="D1654" s="3" t="s">
        <v>4165</v>
      </c>
      <c r="E1654" s="4"/>
      <c r="F1654" s="5">
        <v>2</v>
      </c>
      <c r="G1654" s="6" t="str">
        <f>377.17*1.00000000</f>
        <v>0</v>
      </c>
      <c r="H1654" s="18" t="s">
        <v>13</v>
      </c>
    </row>
    <row r="1655" spans="1:8">
      <c r="A1655" s="11">
        <v>2442</v>
      </c>
      <c r="B1655" s="3" t="s">
        <v>4181</v>
      </c>
      <c r="C1655" s="3" t="s">
        <v>4182</v>
      </c>
      <c r="D1655" s="3" t="s">
        <v>4165</v>
      </c>
      <c r="E1655" s="4"/>
      <c r="F1655" s="5">
        <v>2</v>
      </c>
      <c r="G1655" s="6" t="str">
        <f>295.32*1.00000000</f>
        <v>0</v>
      </c>
      <c r="H1655" s="18" t="s">
        <v>13</v>
      </c>
    </row>
    <row r="1656" spans="1:8">
      <c r="A1656" s="11">
        <v>2444</v>
      </c>
      <c r="B1656" s="3" t="s">
        <v>4183</v>
      </c>
      <c r="C1656" s="3" t="s">
        <v>4184</v>
      </c>
      <c r="D1656" s="3" t="s">
        <v>4165</v>
      </c>
      <c r="E1656" s="4"/>
      <c r="F1656" s="5">
        <v>1</v>
      </c>
      <c r="G1656" s="6" t="str">
        <f>271.96*1.00000000</f>
        <v>0</v>
      </c>
      <c r="H1656" s="18" t="s">
        <v>13</v>
      </c>
    </row>
    <row r="1657" spans="1:8">
      <c r="A1657" s="11">
        <v>2445</v>
      </c>
      <c r="B1657" s="3" t="s">
        <v>4185</v>
      </c>
      <c r="C1657" s="3" t="s">
        <v>4186</v>
      </c>
      <c r="D1657" s="3" t="s">
        <v>4165</v>
      </c>
      <c r="E1657" s="4"/>
      <c r="F1657" s="5">
        <v>2</v>
      </c>
      <c r="G1657" s="6" t="str">
        <f>278.11*1.00000000</f>
        <v>0</v>
      </c>
      <c r="H1657" s="18" t="s">
        <v>13</v>
      </c>
    </row>
    <row r="1658" spans="1:8">
      <c r="A1658" s="11">
        <v>2446</v>
      </c>
      <c r="B1658" s="3" t="s">
        <v>4187</v>
      </c>
      <c r="C1658" s="3" t="s">
        <v>4188</v>
      </c>
      <c r="D1658" s="3" t="s">
        <v>4165</v>
      </c>
      <c r="E1658" s="4"/>
      <c r="F1658" s="5">
        <v>2</v>
      </c>
      <c r="G1658" s="6" t="str">
        <f>281.19*1.00000000</f>
        <v>0</v>
      </c>
      <c r="H1658" s="18" t="s">
        <v>13</v>
      </c>
    </row>
    <row r="1659" spans="1:8">
      <c r="A1659" s="11">
        <v>2448</v>
      </c>
      <c r="B1659" s="3" t="s">
        <v>4189</v>
      </c>
      <c r="C1659" s="3" t="s">
        <v>4190</v>
      </c>
      <c r="D1659" s="3" t="s">
        <v>4165</v>
      </c>
      <c r="E1659" s="4"/>
      <c r="F1659" s="5">
        <v>2</v>
      </c>
      <c r="G1659" s="6" t="str">
        <f>369.17*1.00000000</f>
        <v>0</v>
      </c>
      <c r="H1659" s="18" t="s">
        <v>13</v>
      </c>
    </row>
    <row r="1660" spans="1:8">
      <c r="A1660" s="11">
        <v>2449</v>
      </c>
      <c r="B1660" s="3" t="s">
        <v>4191</v>
      </c>
      <c r="C1660" s="3" t="s">
        <v>4192</v>
      </c>
      <c r="D1660" s="3" t="s">
        <v>4165</v>
      </c>
      <c r="E1660" s="4"/>
      <c r="F1660" s="5">
        <v>2</v>
      </c>
      <c r="G1660" s="6" t="str">
        <f>369.17*1.00000000</f>
        <v>0</v>
      </c>
      <c r="H1660" s="18" t="s">
        <v>13</v>
      </c>
    </row>
    <row r="1661" spans="1:8">
      <c r="A1661" s="11">
        <v>2450</v>
      </c>
      <c r="B1661" s="3" t="s">
        <v>4193</v>
      </c>
      <c r="C1661" s="3" t="s">
        <v>4194</v>
      </c>
      <c r="D1661" s="3" t="s">
        <v>4165</v>
      </c>
      <c r="E1661" s="4"/>
      <c r="F1661" s="5">
        <v>2</v>
      </c>
      <c r="G1661" s="6" t="str">
        <f>751.21*1.00000000</f>
        <v>0</v>
      </c>
      <c r="H1661" s="18" t="s">
        <v>13</v>
      </c>
    </row>
    <row r="1662" spans="1:8">
      <c r="A1662" s="11">
        <v>2451</v>
      </c>
      <c r="B1662" s="3" t="s">
        <v>4195</v>
      </c>
      <c r="C1662" s="3" t="s">
        <v>4196</v>
      </c>
      <c r="D1662" s="3" t="s">
        <v>4165</v>
      </c>
      <c r="E1662" s="4"/>
      <c r="F1662" s="5">
        <v>2</v>
      </c>
      <c r="G1662" s="6" t="str">
        <f>751.21*1.00000000</f>
        <v>0</v>
      </c>
      <c r="H1662" s="18" t="s">
        <v>13</v>
      </c>
    </row>
    <row r="1663" spans="1:8">
      <c r="A1663" s="11">
        <v>2377</v>
      </c>
      <c r="B1663" s="3" t="s">
        <v>4197</v>
      </c>
      <c r="C1663" s="3" t="s">
        <v>4198</v>
      </c>
      <c r="D1663" s="3" t="s">
        <v>4199</v>
      </c>
      <c r="E1663" s="4"/>
      <c r="F1663" s="5">
        <v>1</v>
      </c>
      <c r="G1663" s="6" t="str">
        <f>259.01*1.00000000</f>
        <v>0</v>
      </c>
      <c r="H1663" s="18" t="s">
        <v>13</v>
      </c>
    </row>
    <row r="1664" spans="1:8">
      <c r="A1664" s="11">
        <v>2723</v>
      </c>
      <c r="B1664" s="3" t="s">
        <v>4200</v>
      </c>
      <c r="C1664" s="3" t="s">
        <v>4201</v>
      </c>
      <c r="D1664" s="3" t="s">
        <v>4202</v>
      </c>
      <c r="E1664" s="4"/>
      <c r="F1664" s="5">
        <v>1</v>
      </c>
      <c r="G1664" s="6" t="str">
        <f>1273.46*1.00000000</f>
        <v>0</v>
      </c>
      <c r="H1664" s="18" t="s">
        <v>13</v>
      </c>
    </row>
    <row r="1665" spans="1:8">
      <c r="A1665" s="12" t="s">
        <v>4203</v>
      </c>
      <c r="B1665" s="3"/>
      <c r="C1665" s="3"/>
      <c r="D1665" s="3"/>
      <c r="E1665" s="4"/>
      <c r="F1665" s="5"/>
      <c r="G1665" s="4"/>
      <c r="H1665" s="18"/>
    </row>
    <row r="1666" spans="1:8">
      <c r="A1666" s="11">
        <v>1939</v>
      </c>
      <c r="B1666" s="3" t="s">
        <v>4204</v>
      </c>
      <c r="C1666" s="3" t="s">
        <v>4205</v>
      </c>
      <c r="D1666" s="3" t="s">
        <v>4206</v>
      </c>
      <c r="E1666" s="4"/>
      <c r="F1666" s="5">
        <v>2</v>
      </c>
      <c r="G1666" s="6" t="str">
        <f>2608.41*1.00000000</f>
        <v>0</v>
      </c>
      <c r="H1666" s="18" t="s">
        <v>13</v>
      </c>
    </row>
    <row r="1667" spans="1:8">
      <c r="A1667" s="11">
        <v>1940</v>
      </c>
      <c r="B1667" s="3" t="s">
        <v>4207</v>
      </c>
      <c r="C1667" s="3" t="s">
        <v>4208</v>
      </c>
      <c r="D1667" s="3" t="s">
        <v>4209</v>
      </c>
      <c r="E1667" s="4"/>
      <c r="F1667" s="5">
        <v>2</v>
      </c>
      <c r="G1667" s="6" t="str">
        <f>2608.41*1.00000000</f>
        <v>0</v>
      </c>
      <c r="H1667" s="18" t="s">
        <v>13</v>
      </c>
    </row>
    <row r="1668" spans="1:8">
      <c r="A1668" s="11">
        <v>1941</v>
      </c>
      <c r="B1668" s="3" t="s">
        <v>4210</v>
      </c>
      <c r="C1668" s="3" t="s">
        <v>4211</v>
      </c>
      <c r="D1668" s="3" t="s">
        <v>4212</v>
      </c>
      <c r="E1668" s="4"/>
      <c r="F1668" s="5">
        <v>5</v>
      </c>
      <c r="G1668" s="6" t="str">
        <f>2608.41*1.00000000</f>
        <v>0</v>
      </c>
      <c r="H1668" s="18" t="s">
        <v>13</v>
      </c>
    </row>
    <row r="1669" spans="1:8">
      <c r="A1669" s="11">
        <v>1942</v>
      </c>
      <c r="B1669" s="3" t="s">
        <v>4213</v>
      </c>
      <c r="C1669" s="3" t="s">
        <v>4214</v>
      </c>
      <c r="D1669" s="3" t="s">
        <v>4215</v>
      </c>
      <c r="E1669" s="4"/>
      <c r="F1669" s="5">
        <v>2</v>
      </c>
      <c r="G1669" s="6" t="str">
        <f>2897.78*1.00000000</f>
        <v>0</v>
      </c>
      <c r="H1669" s="18" t="s">
        <v>13</v>
      </c>
    </row>
    <row r="1670" spans="1:8">
      <c r="A1670" s="11">
        <v>1943</v>
      </c>
      <c r="B1670" s="3" t="s">
        <v>4216</v>
      </c>
      <c r="C1670" s="3" t="s">
        <v>4217</v>
      </c>
      <c r="D1670" s="3" t="s">
        <v>4218</v>
      </c>
      <c r="E1670" s="4"/>
      <c r="F1670" s="5">
        <v>5</v>
      </c>
      <c r="G1670" s="6" t="str">
        <f>2970.66*1.00000000</f>
        <v>0</v>
      </c>
      <c r="H1670" s="18" t="s">
        <v>13</v>
      </c>
    </row>
    <row r="1671" spans="1:8">
      <c r="A1671" s="11">
        <v>1944</v>
      </c>
      <c r="B1671" s="3" t="s">
        <v>4219</v>
      </c>
      <c r="C1671" s="3" t="s">
        <v>4220</v>
      </c>
      <c r="D1671" s="3" t="s">
        <v>4221</v>
      </c>
      <c r="E1671" s="4"/>
      <c r="F1671" s="5">
        <v>5</v>
      </c>
      <c r="G1671" s="6" t="str">
        <f>3383.31*1.00000000</f>
        <v>0</v>
      </c>
      <c r="H1671" s="18" t="s">
        <v>13</v>
      </c>
    </row>
    <row r="1672" spans="1:8">
      <c r="A1672" s="11">
        <v>1945</v>
      </c>
      <c r="B1672" s="3" t="s">
        <v>4222</v>
      </c>
      <c r="C1672" s="3" t="s">
        <v>4223</v>
      </c>
      <c r="D1672" s="3" t="s">
        <v>4224</v>
      </c>
      <c r="E1672" s="4"/>
      <c r="F1672" s="5">
        <v>5</v>
      </c>
      <c r="G1672" s="6" t="str">
        <f>3863.58*1.00000000</f>
        <v>0</v>
      </c>
      <c r="H1672" s="18" t="s">
        <v>13</v>
      </c>
    </row>
    <row r="1673" spans="1:8">
      <c r="A1673" s="11">
        <v>1946</v>
      </c>
      <c r="B1673" s="3" t="s">
        <v>4225</v>
      </c>
      <c r="C1673" s="3" t="s">
        <v>4226</v>
      </c>
      <c r="D1673" s="3" t="s">
        <v>4227</v>
      </c>
      <c r="E1673" s="4"/>
      <c r="F1673" s="5">
        <v>5</v>
      </c>
      <c r="G1673" s="6" t="str">
        <f>4493.34*1.00000000</f>
        <v>0</v>
      </c>
      <c r="H1673" s="18" t="s">
        <v>13</v>
      </c>
    </row>
    <row r="1674" spans="1:8">
      <c r="A1674" s="11">
        <v>1947</v>
      </c>
      <c r="B1674" s="3" t="s">
        <v>4228</v>
      </c>
      <c r="C1674" s="3" t="s">
        <v>4229</v>
      </c>
      <c r="D1674" s="3" t="s">
        <v>4230</v>
      </c>
      <c r="E1674" s="4"/>
      <c r="F1674" s="5">
        <v>5</v>
      </c>
      <c r="G1674" s="6" t="str">
        <f>6115.94*1.00000000</f>
        <v>0</v>
      </c>
      <c r="H1674" s="18" t="s">
        <v>13</v>
      </c>
    </row>
    <row r="1675" spans="1:8">
      <c r="A1675" s="11">
        <v>1948</v>
      </c>
      <c r="B1675" s="3" t="s">
        <v>4231</v>
      </c>
      <c r="C1675" s="3" t="s">
        <v>4232</v>
      </c>
      <c r="D1675" s="3" t="s">
        <v>4233</v>
      </c>
      <c r="E1675" s="4"/>
      <c r="F1675" s="5">
        <v>5</v>
      </c>
      <c r="G1675" s="6" t="str">
        <f>4903.05*1.00000000</f>
        <v>0</v>
      </c>
      <c r="H1675" s="18" t="s">
        <v>13</v>
      </c>
    </row>
    <row r="1676" spans="1:8">
      <c r="A1676" s="11">
        <v>1949</v>
      </c>
      <c r="B1676" s="3" t="s">
        <v>4234</v>
      </c>
      <c r="C1676" s="3" t="s">
        <v>4235</v>
      </c>
      <c r="D1676" s="3" t="s">
        <v>4236</v>
      </c>
      <c r="E1676" s="4"/>
      <c r="F1676" s="5">
        <v>5</v>
      </c>
      <c r="G1676" s="6" t="str">
        <f>4962.24*1.00000000</f>
        <v>0</v>
      </c>
      <c r="H1676" s="18" t="s">
        <v>13</v>
      </c>
    </row>
    <row r="1677" spans="1:8">
      <c r="A1677" s="11">
        <v>1950</v>
      </c>
      <c r="B1677" s="3" t="s">
        <v>4237</v>
      </c>
      <c r="C1677" s="3" t="s">
        <v>4238</v>
      </c>
      <c r="D1677" s="3" t="s">
        <v>4239</v>
      </c>
      <c r="E1677" s="4"/>
      <c r="F1677" s="5">
        <v>5</v>
      </c>
      <c r="G1677" s="6" t="str">
        <f>5209.85*1.00000000</f>
        <v>0</v>
      </c>
      <c r="H1677" s="18" t="s">
        <v>13</v>
      </c>
    </row>
    <row r="1678" spans="1:8">
      <c r="A1678" s="11">
        <v>1951</v>
      </c>
      <c r="B1678" s="3" t="s">
        <v>4240</v>
      </c>
      <c r="C1678" s="3" t="s">
        <v>4241</v>
      </c>
      <c r="D1678" s="3" t="s">
        <v>4242</v>
      </c>
      <c r="E1678" s="4"/>
      <c r="F1678" s="5">
        <v>5</v>
      </c>
      <c r="G1678" s="6" t="str">
        <f>5359.97*1.00000000</f>
        <v>0</v>
      </c>
      <c r="H1678" s="18" t="s">
        <v>13</v>
      </c>
    </row>
    <row r="1679" spans="1:8">
      <c r="A1679" s="11">
        <v>1952</v>
      </c>
      <c r="B1679" s="3" t="s">
        <v>4243</v>
      </c>
      <c r="C1679" s="3" t="s">
        <v>4244</v>
      </c>
      <c r="D1679" s="3" t="s">
        <v>4245</v>
      </c>
      <c r="E1679" s="4"/>
      <c r="F1679" s="5">
        <v>5</v>
      </c>
      <c r="G1679" s="6" t="str">
        <f>5359.97*1.00000000</f>
        <v>0</v>
      </c>
      <c r="H1679" s="18" t="s">
        <v>13</v>
      </c>
    </row>
    <row r="1680" spans="1:8">
      <c r="A1680" s="11">
        <v>1953</v>
      </c>
      <c r="B1680" s="3" t="s">
        <v>4246</v>
      </c>
      <c r="C1680" s="3" t="s">
        <v>4247</v>
      </c>
      <c r="D1680" s="3" t="s">
        <v>4248</v>
      </c>
      <c r="E1680" s="4"/>
      <c r="F1680" s="5">
        <v>5</v>
      </c>
      <c r="G1680" s="6" t="str">
        <f>7834.82*1.00000000</f>
        <v>0</v>
      </c>
      <c r="H1680" s="18" t="s">
        <v>13</v>
      </c>
    </row>
    <row r="1681" spans="1:8">
      <c r="A1681" s="11">
        <v>1954</v>
      </c>
      <c r="B1681" s="3" t="s">
        <v>4249</v>
      </c>
      <c r="C1681" s="3" t="s">
        <v>4250</v>
      </c>
      <c r="D1681" s="3" t="s">
        <v>4251</v>
      </c>
      <c r="E1681" s="4"/>
      <c r="F1681" s="5">
        <v>5</v>
      </c>
      <c r="G1681" s="6" t="str">
        <f>8947.83*1.00000000</f>
        <v>0</v>
      </c>
      <c r="H1681" s="18" t="s">
        <v>13</v>
      </c>
    </row>
    <row r="1682" spans="1:8">
      <c r="A1682" s="11">
        <v>1955</v>
      </c>
      <c r="B1682" s="3" t="s">
        <v>4252</v>
      </c>
      <c r="C1682" s="3" t="s">
        <v>4253</v>
      </c>
      <c r="D1682" s="3" t="s">
        <v>4254</v>
      </c>
      <c r="E1682" s="4"/>
      <c r="F1682" s="5">
        <v>5</v>
      </c>
      <c r="G1682" s="6" t="str">
        <f>9429.27*1.00000000</f>
        <v>0</v>
      </c>
      <c r="H1682" s="18" t="s">
        <v>13</v>
      </c>
    </row>
    <row r="1683" spans="1:8">
      <c r="A1683" s="11">
        <v>1956</v>
      </c>
      <c r="B1683" s="3" t="s">
        <v>4255</v>
      </c>
      <c r="C1683" s="3" t="s">
        <v>4256</v>
      </c>
      <c r="D1683" s="3" t="s">
        <v>4257</v>
      </c>
      <c r="E1683" s="4"/>
      <c r="F1683" s="5">
        <v>5</v>
      </c>
      <c r="G1683" s="6" t="str">
        <f>10405.35*1.00000000</f>
        <v>0</v>
      </c>
      <c r="H1683" s="18" t="s">
        <v>13</v>
      </c>
    </row>
    <row r="1684" spans="1:8">
      <c r="A1684" s="11">
        <v>1957</v>
      </c>
      <c r="B1684" s="3" t="s">
        <v>4258</v>
      </c>
      <c r="C1684" s="3" t="s">
        <v>4259</v>
      </c>
      <c r="D1684" s="3" t="s">
        <v>4260</v>
      </c>
      <c r="E1684" s="4"/>
      <c r="F1684" s="5">
        <v>2</v>
      </c>
      <c r="G1684" s="6" t="str">
        <f>7207.41*1.00000000</f>
        <v>0</v>
      </c>
      <c r="H1684" s="18" t="s">
        <v>13</v>
      </c>
    </row>
    <row r="1685" spans="1:8">
      <c r="A1685" s="11">
        <v>1958</v>
      </c>
      <c r="B1685" s="3" t="s">
        <v>4261</v>
      </c>
      <c r="C1685" s="3" t="s">
        <v>4262</v>
      </c>
      <c r="D1685" s="3" t="s">
        <v>4263</v>
      </c>
      <c r="E1685" s="4"/>
      <c r="F1685" s="5">
        <v>2</v>
      </c>
      <c r="G1685" s="6" t="str">
        <f>7115.25*1.00000000</f>
        <v>0</v>
      </c>
      <c r="H1685" s="18" t="s">
        <v>13</v>
      </c>
    </row>
    <row r="1686" spans="1:8">
      <c r="A1686" s="11">
        <v>1959</v>
      </c>
      <c r="B1686" s="3" t="s">
        <v>4264</v>
      </c>
      <c r="C1686" s="3" t="s">
        <v>4265</v>
      </c>
      <c r="D1686" s="3" t="s">
        <v>4266</v>
      </c>
      <c r="E1686" s="4"/>
      <c r="F1686" s="5">
        <v>4</v>
      </c>
      <c r="G1686" s="6" t="str">
        <f>7657.79*1.00000000</f>
        <v>0</v>
      </c>
      <c r="H1686" s="18" t="s">
        <v>13</v>
      </c>
    </row>
    <row r="1687" spans="1:8">
      <c r="A1687" s="11">
        <v>1960</v>
      </c>
      <c r="B1687" s="3" t="s">
        <v>4267</v>
      </c>
      <c r="C1687" s="3" t="s">
        <v>4268</v>
      </c>
      <c r="D1687" s="3" t="s">
        <v>4269</v>
      </c>
      <c r="E1687" s="4"/>
      <c r="F1687" s="5">
        <v>2</v>
      </c>
      <c r="G1687" s="6" t="str">
        <f>8471.639999999999*1.00000000</f>
        <v>0</v>
      </c>
      <c r="H1687" s="18" t="s">
        <v>13</v>
      </c>
    </row>
    <row r="1688" spans="1:8">
      <c r="A1688" s="11">
        <v>1961</v>
      </c>
      <c r="B1688" s="3" t="s">
        <v>4270</v>
      </c>
      <c r="C1688" s="3" t="s">
        <v>4271</v>
      </c>
      <c r="D1688" s="3" t="s">
        <v>4272</v>
      </c>
      <c r="E1688" s="4"/>
      <c r="F1688" s="5">
        <v>2</v>
      </c>
      <c r="G1688" s="6" t="str">
        <f>8471.639999999999*1.00000000</f>
        <v>0</v>
      </c>
      <c r="H1688" s="18" t="s">
        <v>13</v>
      </c>
    </row>
    <row r="1689" spans="1:8">
      <c r="A1689" s="11">
        <v>1962</v>
      </c>
      <c r="B1689" s="3" t="s">
        <v>4273</v>
      </c>
      <c r="C1689" s="3" t="s">
        <v>4274</v>
      </c>
      <c r="D1689" s="3" t="s">
        <v>4275</v>
      </c>
      <c r="E1689" s="4"/>
      <c r="F1689" s="5">
        <v>2</v>
      </c>
      <c r="G1689" s="6" t="str">
        <f>11234.66*1.00000000</f>
        <v>0</v>
      </c>
      <c r="H1689" s="18" t="s">
        <v>13</v>
      </c>
    </row>
    <row r="1690" spans="1:8">
      <c r="A1690" s="11">
        <v>1963</v>
      </c>
      <c r="B1690" s="3" t="s">
        <v>4276</v>
      </c>
      <c r="C1690" s="3" t="s">
        <v>4277</v>
      </c>
      <c r="D1690" s="3" t="s">
        <v>4278</v>
      </c>
      <c r="E1690" s="4"/>
      <c r="F1690" s="5">
        <v>2</v>
      </c>
      <c r="G1690" s="6" t="str">
        <f>13153.5*1.00000000</f>
        <v>0</v>
      </c>
      <c r="H1690" s="18" t="s">
        <v>13</v>
      </c>
    </row>
    <row r="1691" spans="1:8">
      <c r="A1691" s="11">
        <v>1964</v>
      </c>
      <c r="B1691" s="3" t="s">
        <v>4279</v>
      </c>
      <c r="C1691" s="3" t="s">
        <v>4280</v>
      </c>
      <c r="D1691" s="3" t="s">
        <v>4281</v>
      </c>
      <c r="E1691" s="4"/>
      <c r="F1691" s="5">
        <v>2</v>
      </c>
      <c r="G1691" s="6" t="str">
        <f>13859.8*1.00000000</f>
        <v>0</v>
      </c>
      <c r="H1691" s="18" t="s">
        <v>13</v>
      </c>
    </row>
    <row r="1692" spans="1:8">
      <c r="A1692" s="11">
        <v>1965</v>
      </c>
      <c r="B1692" s="3" t="s">
        <v>4282</v>
      </c>
      <c r="C1692" s="3" t="s">
        <v>4283</v>
      </c>
      <c r="D1692" s="3" t="s">
        <v>4284</v>
      </c>
      <c r="E1692" s="4"/>
      <c r="F1692" s="5">
        <v>2</v>
      </c>
      <c r="G1692" s="6" t="str">
        <f>15295.18*1.00000000</f>
        <v>0</v>
      </c>
      <c r="H1692" s="18" t="s">
        <v>13</v>
      </c>
    </row>
    <row r="1693" spans="1:8">
      <c r="A1693" s="11">
        <v>1966</v>
      </c>
      <c r="B1693" s="3" t="s">
        <v>4285</v>
      </c>
      <c r="C1693" s="3" t="s">
        <v>4286</v>
      </c>
      <c r="D1693" s="3" t="s">
        <v>4287</v>
      </c>
      <c r="E1693" s="4"/>
      <c r="F1693" s="5">
        <v>2</v>
      </c>
      <c r="G1693" s="6" t="str">
        <f>18741.3*1.00000000</f>
        <v>0</v>
      </c>
      <c r="H1693" s="18" t="s">
        <v>13</v>
      </c>
    </row>
    <row r="1694" spans="1:8">
      <c r="A1694" s="11">
        <v>1967</v>
      </c>
      <c r="B1694" s="3" t="s">
        <v>4288</v>
      </c>
      <c r="C1694" s="3" t="s">
        <v>4289</v>
      </c>
      <c r="D1694" s="3" t="s">
        <v>4290</v>
      </c>
      <c r="E1694" s="4"/>
      <c r="F1694" s="5">
        <v>2</v>
      </c>
      <c r="G1694" s="6" t="str">
        <f>21482.28*1.00000000</f>
        <v>0</v>
      </c>
      <c r="H1694" s="18" t="s">
        <v>13</v>
      </c>
    </row>
    <row r="1695" spans="1:8">
      <c r="A1695" s="11">
        <v>1968</v>
      </c>
      <c r="B1695" s="3" t="s">
        <v>4291</v>
      </c>
      <c r="C1695" s="3" t="s">
        <v>4292</v>
      </c>
      <c r="D1695" s="3" t="s">
        <v>4293</v>
      </c>
      <c r="E1695" s="4"/>
      <c r="F1695" s="5">
        <v>5</v>
      </c>
      <c r="G1695" s="6" t="str">
        <f>20755.62*1.00000000</f>
        <v>0</v>
      </c>
      <c r="H1695" s="18" t="s">
        <v>13</v>
      </c>
    </row>
    <row r="1696" spans="1:8">
      <c r="A1696" s="11">
        <v>1969</v>
      </c>
      <c r="B1696" s="3" t="s">
        <v>4294</v>
      </c>
      <c r="C1696" s="3" t="s">
        <v>4295</v>
      </c>
      <c r="D1696" s="3" t="s">
        <v>4296</v>
      </c>
      <c r="E1696" s="4"/>
      <c r="F1696" s="5">
        <v>5</v>
      </c>
      <c r="G1696" s="6" t="str">
        <f>22696.38*1.00000000</f>
        <v>0</v>
      </c>
      <c r="H1696" s="18" t="s">
        <v>13</v>
      </c>
    </row>
    <row r="1697" spans="1:8">
      <c r="A1697" s="11">
        <v>1970</v>
      </c>
      <c r="B1697" s="3" t="s">
        <v>4297</v>
      </c>
      <c r="C1697" s="3" t="s">
        <v>4298</v>
      </c>
      <c r="D1697" s="3" t="s">
        <v>4299</v>
      </c>
      <c r="E1697" s="4"/>
      <c r="F1697" s="5">
        <v>5</v>
      </c>
      <c r="G1697" s="6" t="str">
        <f>25342.84*1.00000000</f>
        <v>0</v>
      </c>
      <c r="H1697" s="18" t="s">
        <v>13</v>
      </c>
    </row>
    <row r="1698" spans="1:8">
      <c r="A1698" s="11">
        <v>1971</v>
      </c>
      <c r="B1698" s="3" t="s">
        <v>4300</v>
      </c>
      <c r="C1698" s="3" t="s">
        <v>4301</v>
      </c>
      <c r="D1698" s="3" t="s">
        <v>4302</v>
      </c>
      <c r="E1698" s="4"/>
      <c r="F1698" s="5">
        <v>5</v>
      </c>
      <c r="G1698" s="6" t="str">
        <f>9805.44*1.00000000</f>
        <v>0</v>
      </c>
      <c r="H1698" s="18" t="s">
        <v>13</v>
      </c>
    </row>
    <row r="1699" spans="1:8">
      <c r="A1699" s="11">
        <v>1972</v>
      </c>
      <c r="B1699" s="3" t="s">
        <v>4303</v>
      </c>
      <c r="C1699" s="3" t="s">
        <v>4304</v>
      </c>
      <c r="D1699" s="3" t="s">
        <v>4305</v>
      </c>
      <c r="E1699" s="4"/>
      <c r="F1699" s="5">
        <v>6</v>
      </c>
      <c r="G1699" s="6" t="str">
        <f>9923.9*1.00000000</f>
        <v>0</v>
      </c>
      <c r="H1699" s="18" t="s">
        <v>13</v>
      </c>
    </row>
    <row r="1700" spans="1:8">
      <c r="A1700" s="11">
        <v>1973</v>
      </c>
      <c r="B1700" s="3" t="s">
        <v>4306</v>
      </c>
      <c r="C1700" s="3" t="s">
        <v>4307</v>
      </c>
      <c r="D1700" s="3" t="s">
        <v>4308</v>
      </c>
      <c r="E1700" s="4"/>
      <c r="F1700" s="5">
        <v>5</v>
      </c>
      <c r="G1700" s="6" t="str">
        <f>10418.48*1.00000000</f>
        <v>0</v>
      </c>
      <c r="H1700" s="18" t="s">
        <v>13</v>
      </c>
    </row>
    <row r="1701" spans="1:8">
      <c r="A1701" s="11">
        <v>1974</v>
      </c>
      <c r="B1701" s="3" t="s">
        <v>4309</v>
      </c>
      <c r="C1701" s="3" t="s">
        <v>4310</v>
      </c>
      <c r="D1701" s="3" t="s">
        <v>4311</v>
      </c>
      <c r="E1701" s="4"/>
      <c r="F1701" s="5">
        <v>4</v>
      </c>
      <c r="G1701" s="6" t="str">
        <f>10720.52*1.00000000</f>
        <v>0</v>
      </c>
      <c r="H1701" s="18" t="s">
        <v>13</v>
      </c>
    </row>
    <row r="1702" spans="1:8">
      <c r="A1702" s="11">
        <v>1975</v>
      </c>
      <c r="B1702" s="3" t="s">
        <v>4312</v>
      </c>
      <c r="C1702" s="3" t="s">
        <v>4313</v>
      </c>
      <c r="D1702" s="3" t="s">
        <v>4314</v>
      </c>
      <c r="E1702" s="4"/>
      <c r="F1702" s="5">
        <v>4</v>
      </c>
      <c r="G1702" s="6" t="str">
        <f>10720.52*1.00000000</f>
        <v>0</v>
      </c>
      <c r="H1702" s="18" t="s">
        <v>13</v>
      </c>
    </row>
    <row r="1703" spans="1:8">
      <c r="A1703" s="11">
        <v>1976</v>
      </c>
      <c r="B1703" s="3" t="s">
        <v>4315</v>
      </c>
      <c r="C1703" s="3" t="s">
        <v>4316</v>
      </c>
      <c r="D1703" s="3" t="s">
        <v>4317</v>
      </c>
      <c r="E1703" s="4"/>
      <c r="F1703" s="5">
        <v>4</v>
      </c>
      <c r="G1703" s="6" t="str">
        <f>17092.4*1.00000000</f>
        <v>0</v>
      </c>
      <c r="H1703" s="18" t="s">
        <v>13</v>
      </c>
    </row>
    <row r="1704" spans="1:8">
      <c r="A1704" s="11">
        <v>1977</v>
      </c>
      <c r="B1704" s="3" t="s">
        <v>4318</v>
      </c>
      <c r="C1704" s="3" t="s">
        <v>4319</v>
      </c>
      <c r="D1704" s="3" t="s">
        <v>4320</v>
      </c>
      <c r="E1704" s="4"/>
      <c r="F1704" s="5">
        <v>4</v>
      </c>
      <c r="G1704" s="6" t="str">
        <f>17894.43*1.00000000</f>
        <v>0</v>
      </c>
      <c r="H1704" s="18" t="s">
        <v>13</v>
      </c>
    </row>
    <row r="1705" spans="1:8">
      <c r="A1705" s="11">
        <v>1978</v>
      </c>
      <c r="B1705" s="3" t="s">
        <v>4321</v>
      </c>
      <c r="C1705" s="3" t="s">
        <v>4322</v>
      </c>
      <c r="D1705" s="3" t="s">
        <v>4323</v>
      </c>
      <c r="E1705" s="4"/>
      <c r="F1705" s="5">
        <v>4</v>
      </c>
      <c r="G1705" s="6" t="str">
        <f>18856.74*1.00000000</f>
        <v>0</v>
      </c>
      <c r="H1705" s="18" t="s">
        <v>13</v>
      </c>
    </row>
    <row r="1706" spans="1:8">
      <c r="A1706" s="11">
        <v>1979</v>
      </c>
      <c r="B1706" s="3" t="s">
        <v>4324</v>
      </c>
      <c r="C1706" s="3" t="s">
        <v>4325</v>
      </c>
      <c r="D1706" s="3" t="s">
        <v>4326</v>
      </c>
      <c r="E1706" s="4"/>
      <c r="F1706" s="5">
        <v>4</v>
      </c>
      <c r="G1706" s="6" t="str">
        <f>20809.46*1.00000000</f>
        <v>0</v>
      </c>
      <c r="H1706" s="18" t="s">
        <v>13</v>
      </c>
    </row>
    <row r="1707" spans="1:8">
      <c r="A1707" s="11">
        <v>1980</v>
      </c>
      <c r="B1707" s="3" t="s">
        <v>4327</v>
      </c>
      <c r="C1707" s="3" t="s">
        <v>4328</v>
      </c>
      <c r="D1707" s="3" t="s">
        <v>4329</v>
      </c>
      <c r="E1707" s="4"/>
      <c r="F1707" s="5">
        <v>4</v>
      </c>
      <c r="G1707" s="6" t="str">
        <f>25499.54*1.00000000</f>
        <v>0</v>
      </c>
      <c r="H1707" s="18" t="s">
        <v>13</v>
      </c>
    </row>
    <row r="1708" spans="1:8">
      <c r="A1708" s="11">
        <v>1981</v>
      </c>
      <c r="B1708" s="3" t="s">
        <v>4330</v>
      </c>
      <c r="C1708" s="3" t="s">
        <v>4331</v>
      </c>
      <c r="D1708" s="3" t="s">
        <v>4332</v>
      </c>
      <c r="E1708" s="4"/>
      <c r="F1708" s="5">
        <v>4</v>
      </c>
      <c r="G1708" s="6" t="str">
        <f>29226.76*1.00000000</f>
        <v>0</v>
      </c>
      <c r="H1708" s="18" t="s">
        <v>13</v>
      </c>
    </row>
    <row r="1709" spans="1:8">
      <c r="A1709" s="11">
        <v>1982</v>
      </c>
      <c r="B1709" s="3" t="s">
        <v>4333</v>
      </c>
      <c r="C1709" s="3" t="s">
        <v>4334</v>
      </c>
      <c r="D1709" s="3" t="s">
        <v>4335</v>
      </c>
      <c r="E1709" s="4"/>
      <c r="F1709" s="5">
        <v>2</v>
      </c>
      <c r="G1709" s="6" t="str">
        <f>19176.68*1.00000000</f>
        <v>0</v>
      </c>
      <c r="H1709" s="18" t="s">
        <v>13</v>
      </c>
    </row>
    <row r="1710" spans="1:8">
      <c r="A1710" s="11">
        <v>1983</v>
      </c>
      <c r="B1710" s="3" t="s">
        <v>4336</v>
      </c>
      <c r="C1710" s="3" t="s">
        <v>4337</v>
      </c>
      <c r="D1710" s="3" t="s">
        <v>4338</v>
      </c>
      <c r="E1710" s="4"/>
      <c r="F1710" s="5">
        <v>4</v>
      </c>
      <c r="G1710" s="6" t="str">
        <f>20981.09*1.00000000</f>
        <v>0</v>
      </c>
      <c r="H1710" s="18" t="s">
        <v>13</v>
      </c>
    </row>
    <row r="1711" spans="1:8">
      <c r="A1711" s="11">
        <v>1984</v>
      </c>
      <c r="B1711" s="3" t="s">
        <v>4339</v>
      </c>
      <c r="C1711" s="3" t="s">
        <v>4340</v>
      </c>
      <c r="D1711" s="3" t="s">
        <v>4341</v>
      </c>
      <c r="E1711" s="4"/>
      <c r="F1711" s="5">
        <v>4</v>
      </c>
      <c r="G1711" s="6" t="str">
        <f>23452.93*1.00000000</f>
        <v>0</v>
      </c>
      <c r="H1711" s="18" t="s">
        <v>13</v>
      </c>
    </row>
    <row r="1712" spans="1:8">
      <c r="A1712" s="11">
        <v>1985</v>
      </c>
      <c r="B1712" s="3" t="s">
        <v>4342</v>
      </c>
      <c r="C1712" s="3" t="s">
        <v>4343</v>
      </c>
      <c r="D1712" s="3" t="s">
        <v>4344</v>
      </c>
      <c r="E1712" s="4"/>
      <c r="F1712" s="5">
        <v>5</v>
      </c>
      <c r="G1712" s="6" t="str">
        <f>26059.93*1.00000000</f>
        <v>0</v>
      </c>
      <c r="H1712" s="18" t="s">
        <v>13</v>
      </c>
    </row>
    <row r="1713" spans="1:8">
      <c r="A1713" s="11">
        <v>1986</v>
      </c>
      <c r="B1713" s="3" t="s">
        <v>4345</v>
      </c>
      <c r="C1713" s="3" t="s">
        <v>4346</v>
      </c>
      <c r="D1713" s="3" t="s">
        <v>4347</v>
      </c>
      <c r="E1713" s="4"/>
      <c r="F1713" s="5">
        <v>5</v>
      </c>
      <c r="G1713" s="6" t="str">
        <f>28531.2*1.00000000</f>
        <v>0</v>
      </c>
      <c r="H1713" s="18" t="s">
        <v>13</v>
      </c>
    </row>
    <row r="1714" spans="1:8">
      <c r="A1714" s="11">
        <v>1987</v>
      </c>
      <c r="B1714" s="3" t="s">
        <v>4348</v>
      </c>
      <c r="C1714" s="3" t="s">
        <v>4349</v>
      </c>
      <c r="D1714" s="3" t="s">
        <v>4350</v>
      </c>
      <c r="E1714" s="4"/>
      <c r="F1714" s="5">
        <v>5</v>
      </c>
      <c r="G1714" s="6" t="str">
        <f>31872.05*1.00000000</f>
        <v>0</v>
      </c>
      <c r="H1714" s="18" t="s">
        <v>13</v>
      </c>
    </row>
    <row r="1715" spans="1:8">
      <c r="A1715" s="11">
        <v>1988</v>
      </c>
      <c r="B1715" s="3" t="s">
        <v>4351</v>
      </c>
      <c r="C1715" s="3" t="s">
        <v>4352</v>
      </c>
      <c r="D1715" s="3" t="s">
        <v>4353</v>
      </c>
      <c r="E1715" s="4"/>
      <c r="F1715" s="5">
        <v>5</v>
      </c>
      <c r="G1715" s="6" t="str">
        <f>20045.68*1.00000000</f>
        <v>0</v>
      </c>
      <c r="H1715" s="18" t="s">
        <v>13</v>
      </c>
    </row>
    <row r="1716" spans="1:8">
      <c r="A1716" s="11">
        <v>1989</v>
      </c>
      <c r="B1716" s="3" t="s">
        <v>4354</v>
      </c>
      <c r="C1716" s="3" t="s">
        <v>4355</v>
      </c>
      <c r="D1716" s="3" t="s">
        <v>4356</v>
      </c>
      <c r="E1716" s="4"/>
      <c r="F1716" s="5">
        <v>2</v>
      </c>
      <c r="G1716" s="6" t="str">
        <f>21983.48*1.00000000</f>
        <v>0</v>
      </c>
      <c r="H1716" s="18" t="s">
        <v>13</v>
      </c>
    </row>
    <row r="1717" spans="1:8">
      <c r="A1717" s="11">
        <v>1990</v>
      </c>
      <c r="B1717" s="3" t="s">
        <v>4357</v>
      </c>
      <c r="C1717" s="3" t="s">
        <v>4358</v>
      </c>
      <c r="D1717" s="3" t="s">
        <v>4359</v>
      </c>
      <c r="E1717" s="4"/>
      <c r="F1717" s="5">
        <v>5</v>
      </c>
      <c r="G1717" s="6" t="str">
        <f>24521.68*1.00000000</f>
        <v>0</v>
      </c>
      <c r="H1717" s="18" t="s">
        <v>13</v>
      </c>
    </row>
    <row r="1718" spans="1:8">
      <c r="A1718" s="11">
        <v>1991</v>
      </c>
      <c r="B1718" s="3" t="s">
        <v>4360</v>
      </c>
      <c r="C1718" s="3" t="s">
        <v>4361</v>
      </c>
      <c r="D1718" s="3" t="s">
        <v>4362</v>
      </c>
      <c r="E1718" s="4"/>
      <c r="F1718" s="5">
        <v>4</v>
      </c>
      <c r="G1718" s="6" t="str">
        <f>27329.07*1.00000000</f>
        <v>0</v>
      </c>
      <c r="H1718" s="18" t="s">
        <v>13</v>
      </c>
    </row>
    <row r="1719" spans="1:8">
      <c r="A1719" s="11">
        <v>1992</v>
      </c>
      <c r="B1719" s="3" t="s">
        <v>4363</v>
      </c>
      <c r="C1719" s="3" t="s">
        <v>4364</v>
      </c>
      <c r="D1719" s="3" t="s">
        <v>4365</v>
      </c>
      <c r="E1719" s="4"/>
      <c r="F1719" s="5">
        <v>5</v>
      </c>
      <c r="G1719" s="6" t="str">
        <f>29934.28*1.00000000</f>
        <v>0</v>
      </c>
      <c r="H1719" s="18" t="s">
        <v>13</v>
      </c>
    </row>
    <row r="1720" spans="1:8">
      <c r="A1720" s="11">
        <v>1993</v>
      </c>
      <c r="B1720" s="3" t="s">
        <v>4366</v>
      </c>
      <c r="C1720" s="3" t="s">
        <v>4367</v>
      </c>
      <c r="D1720" s="3" t="s">
        <v>4368</v>
      </c>
      <c r="E1720" s="4"/>
      <c r="F1720" s="5">
        <v>4</v>
      </c>
      <c r="G1720" s="6" t="str">
        <f>33409.09*1.00000000</f>
        <v>0</v>
      </c>
      <c r="H1720" s="18" t="s">
        <v>13</v>
      </c>
    </row>
    <row r="1721" spans="1:8">
      <c r="A1721" s="12" t="s">
        <v>4369</v>
      </c>
      <c r="B1721" s="3"/>
      <c r="C1721" s="3"/>
      <c r="D1721" s="3"/>
      <c r="E1721" s="4"/>
      <c r="F1721" s="5"/>
      <c r="G1721" s="4"/>
      <c r="H1721" s="18"/>
    </row>
    <row r="1722" spans="1:8">
      <c r="A1722" s="11">
        <v>1756</v>
      </c>
      <c r="B1722" s="3" t="s">
        <v>4370</v>
      </c>
      <c r="C1722" s="3" t="s">
        <v>4371</v>
      </c>
      <c r="D1722" s="3" t="s">
        <v>4372</v>
      </c>
      <c r="E1722" s="4"/>
      <c r="F1722" s="5">
        <v>5</v>
      </c>
      <c r="G1722" s="6" t="str">
        <f>3065.07*1.00000000</f>
        <v>0</v>
      </c>
      <c r="H1722" s="18" t="s">
        <v>13</v>
      </c>
    </row>
    <row r="1723" spans="1:8">
      <c r="A1723" s="11">
        <v>1757</v>
      </c>
      <c r="B1723" s="3" t="s">
        <v>4373</v>
      </c>
      <c r="C1723" s="3" t="s">
        <v>4374</v>
      </c>
      <c r="D1723" s="3" t="s">
        <v>4372</v>
      </c>
      <c r="E1723" s="4"/>
      <c r="F1723" s="5">
        <v>5</v>
      </c>
      <c r="G1723" s="6" t="str">
        <f>3389.02*1.00000000</f>
        <v>0</v>
      </c>
      <c r="H1723" s="18" t="s">
        <v>13</v>
      </c>
    </row>
    <row r="1724" spans="1:8">
      <c r="A1724" s="11">
        <v>1758</v>
      </c>
      <c r="B1724" s="3" t="s">
        <v>4375</v>
      </c>
      <c r="C1724" s="3" t="s">
        <v>4376</v>
      </c>
      <c r="D1724" s="3" t="s">
        <v>4372</v>
      </c>
      <c r="E1724" s="4"/>
      <c r="F1724" s="5">
        <v>5</v>
      </c>
      <c r="G1724" s="6" t="str">
        <f>3710.64*1.00000000</f>
        <v>0</v>
      </c>
      <c r="H1724" s="18" t="s">
        <v>13</v>
      </c>
    </row>
    <row r="1725" spans="1:8">
      <c r="A1725" s="11">
        <v>1759</v>
      </c>
      <c r="B1725" s="3" t="s">
        <v>4377</v>
      </c>
      <c r="C1725" s="3" t="s">
        <v>4378</v>
      </c>
      <c r="D1725" s="3" t="s">
        <v>4372</v>
      </c>
      <c r="E1725" s="4"/>
      <c r="F1725" s="5">
        <v>5</v>
      </c>
      <c r="G1725" s="6" t="str">
        <f>5439.73*1.00000000</f>
        <v>0</v>
      </c>
      <c r="H1725" s="18" t="s">
        <v>13</v>
      </c>
    </row>
    <row r="1726" spans="1:8">
      <c r="A1726" s="11">
        <v>1768</v>
      </c>
      <c r="B1726" s="3" t="s">
        <v>4379</v>
      </c>
      <c r="C1726" s="3" t="s">
        <v>4380</v>
      </c>
      <c r="D1726" s="3" t="s">
        <v>4381</v>
      </c>
      <c r="E1726" s="4"/>
      <c r="F1726" s="5">
        <v>5</v>
      </c>
      <c r="G1726" s="6" t="str">
        <f>6437.13*1.00000000</f>
        <v>0</v>
      </c>
      <c r="H1726" s="18" t="s">
        <v>13</v>
      </c>
    </row>
    <row r="1727" spans="1:8">
      <c r="A1727" s="11">
        <v>1769</v>
      </c>
      <c r="B1727" s="3" t="s">
        <v>4382</v>
      </c>
      <c r="C1727" s="3" t="s">
        <v>4383</v>
      </c>
      <c r="D1727" s="3" t="s">
        <v>4381</v>
      </c>
      <c r="E1727" s="4"/>
      <c r="F1727" s="5">
        <v>5</v>
      </c>
      <c r="G1727" s="6" t="str">
        <f>7115.44*1.00000000</f>
        <v>0</v>
      </c>
      <c r="H1727" s="18" t="s">
        <v>13</v>
      </c>
    </row>
    <row r="1728" spans="1:8">
      <c r="A1728" s="11">
        <v>1770</v>
      </c>
      <c r="B1728" s="3" t="s">
        <v>4384</v>
      </c>
      <c r="C1728" s="3" t="s">
        <v>4385</v>
      </c>
      <c r="D1728" s="3" t="s">
        <v>4381</v>
      </c>
      <c r="E1728" s="4"/>
      <c r="F1728" s="5">
        <v>5</v>
      </c>
      <c r="G1728" s="6" t="str">
        <f>8503.57*1.00000000</f>
        <v>0</v>
      </c>
      <c r="H1728" s="18" t="s">
        <v>13</v>
      </c>
    </row>
    <row r="1729" spans="1:8">
      <c r="A1729" s="11">
        <v>1771</v>
      </c>
      <c r="B1729" s="3" t="s">
        <v>4386</v>
      </c>
      <c r="C1729" s="3" t="s">
        <v>4387</v>
      </c>
      <c r="D1729" s="3" t="s">
        <v>4381</v>
      </c>
      <c r="E1729" s="4"/>
      <c r="F1729" s="5">
        <v>5</v>
      </c>
      <c r="G1729" s="6" t="str">
        <f>11754.89*1.00000000</f>
        <v>0</v>
      </c>
      <c r="H1729" s="18" t="s">
        <v>13</v>
      </c>
    </row>
    <row r="1730" spans="1:8">
      <c r="A1730" s="11">
        <v>1780</v>
      </c>
      <c r="B1730" s="3" t="s">
        <v>4388</v>
      </c>
      <c r="C1730" s="3" t="s">
        <v>4389</v>
      </c>
      <c r="D1730" s="3" t="s">
        <v>4390</v>
      </c>
      <c r="E1730" s="4"/>
      <c r="F1730" s="5">
        <v>5</v>
      </c>
      <c r="G1730" s="6" t="str">
        <f>9657.51*1.00000000</f>
        <v>0</v>
      </c>
      <c r="H1730" s="18" t="s">
        <v>13</v>
      </c>
    </row>
    <row r="1731" spans="1:8">
      <c r="A1731" s="11">
        <v>1781</v>
      </c>
      <c r="B1731" s="3" t="s">
        <v>4391</v>
      </c>
      <c r="C1731" s="3" t="s">
        <v>4392</v>
      </c>
      <c r="D1731" s="3" t="s">
        <v>4390</v>
      </c>
      <c r="E1731" s="4"/>
      <c r="F1731" s="5">
        <v>2</v>
      </c>
      <c r="G1731" s="6" t="str">
        <f>10673.75*1.00000000</f>
        <v>0</v>
      </c>
      <c r="H1731" s="18" t="s">
        <v>13</v>
      </c>
    </row>
    <row r="1732" spans="1:8">
      <c r="A1732" s="11">
        <v>1782</v>
      </c>
      <c r="B1732" s="3" t="s">
        <v>4393</v>
      </c>
      <c r="C1732" s="3" t="s">
        <v>4394</v>
      </c>
      <c r="D1732" s="3" t="s">
        <v>4390</v>
      </c>
      <c r="E1732" s="4"/>
      <c r="F1732" s="5">
        <v>2</v>
      </c>
      <c r="G1732" s="6" t="str">
        <f>11689.99*1.00000000</f>
        <v>0</v>
      </c>
      <c r="H1732" s="18" t="s">
        <v>13</v>
      </c>
    </row>
    <row r="1733" spans="1:8">
      <c r="A1733" s="11">
        <v>1783</v>
      </c>
      <c r="B1733" s="3" t="s">
        <v>4395</v>
      </c>
      <c r="C1733" s="3" t="s">
        <v>4396</v>
      </c>
      <c r="D1733" s="3" t="s">
        <v>4390</v>
      </c>
      <c r="E1733" s="4"/>
      <c r="F1733" s="5">
        <v>5</v>
      </c>
      <c r="G1733" s="6" t="str">
        <f>13058.72*1.00000000</f>
        <v>0</v>
      </c>
      <c r="H1733" s="18" t="s">
        <v>13</v>
      </c>
    </row>
    <row r="1734" spans="1:8">
      <c r="A1734" s="11">
        <v>1792</v>
      </c>
      <c r="B1734" s="3" t="s">
        <v>4397</v>
      </c>
      <c r="C1734" s="3" t="s">
        <v>4398</v>
      </c>
      <c r="D1734" s="3" t="s">
        <v>4399</v>
      </c>
      <c r="E1734" s="4"/>
      <c r="F1734" s="5">
        <v>5</v>
      </c>
      <c r="G1734" s="6" t="str">
        <f>12876.08*1.00000000</f>
        <v>0</v>
      </c>
      <c r="H1734" s="18" t="s">
        <v>13</v>
      </c>
    </row>
    <row r="1735" spans="1:8">
      <c r="A1735" s="11">
        <v>1793</v>
      </c>
      <c r="B1735" s="3" t="s">
        <v>4400</v>
      </c>
      <c r="C1735" s="3" t="s">
        <v>4401</v>
      </c>
      <c r="D1735" s="3" t="s">
        <v>4399</v>
      </c>
      <c r="E1735" s="4"/>
      <c r="F1735" s="5">
        <v>5</v>
      </c>
      <c r="G1735" s="6" t="str">
        <f>14231.47*1.00000000</f>
        <v>0</v>
      </c>
      <c r="H1735" s="18" t="s">
        <v>13</v>
      </c>
    </row>
    <row r="1736" spans="1:8">
      <c r="A1736" s="11">
        <v>1794</v>
      </c>
      <c r="B1736" s="3" t="s">
        <v>4402</v>
      </c>
      <c r="C1736" s="3" t="s">
        <v>4403</v>
      </c>
      <c r="D1736" s="3" t="s">
        <v>4399</v>
      </c>
      <c r="E1736" s="4"/>
      <c r="F1736" s="5">
        <v>2</v>
      </c>
      <c r="G1736" s="6" t="str">
        <f>15586.21*1.00000000</f>
        <v>0</v>
      </c>
      <c r="H1736" s="18" t="s">
        <v>13</v>
      </c>
    </row>
    <row r="1737" spans="1:8">
      <c r="A1737" s="11">
        <v>1795</v>
      </c>
      <c r="B1737" s="3" t="s">
        <v>4404</v>
      </c>
      <c r="C1737" s="3" t="s">
        <v>4405</v>
      </c>
      <c r="D1737" s="3" t="s">
        <v>4399</v>
      </c>
      <c r="E1737" s="4"/>
      <c r="F1737" s="5">
        <v>5</v>
      </c>
      <c r="G1737" s="6" t="str">
        <f>17411.2*1.00000000</f>
        <v>0</v>
      </c>
      <c r="H1737" s="18" t="s">
        <v>13</v>
      </c>
    </row>
    <row r="1738" spans="1:8">
      <c r="A1738" s="11">
        <v>1760</v>
      </c>
      <c r="B1738" s="3" t="s">
        <v>4406</v>
      </c>
      <c r="C1738" s="3" t="s">
        <v>4407</v>
      </c>
      <c r="D1738" s="3" t="s">
        <v>4408</v>
      </c>
      <c r="E1738" s="4"/>
      <c r="F1738" s="5">
        <v>5</v>
      </c>
      <c r="G1738" s="6" t="str">
        <f>2945.55*1.00000000</f>
        <v>0</v>
      </c>
      <c r="H1738" s="18" t="s">
        <v>13</v>
      </c>
    </row>
    <row r="1739" spans="1:8">
      <c r="A1739" s="11">
        <v>1762</v>
      </c>
      <c r="B1739" s="3" t="s">
        <v>4409</v>
      </c>
      <c r="C1739" s="3" t="s">
        <v>4410</v>
      </c>
      <c r="D1739" s="3" t="s">
        <v>4411</v>
      </c>
      <c r="E1739" s="4"/>
      <c r="F1739" s="5">
        <v>2</v>
      </c>
      <c r="G1739" s="6" t="str">
        <f>3242.22*1.00000000</f>
        <v>0</v>
      </c>
      <c r="H1739" s="18" t="s">
        <v>13</v>
      </c>
    </row>
    <row r="1740" spans="1:8">
      <c r="A1740" s="11">
        <v>1761</v>
      </c>
      <c r="B1740" s="3" t="s">
        <v>4412</v>
      </c>
      <c r="C1740" s="3" t="s">
        <v>4413</v>
      </c>
      <c r="D1740" s="3" t="s">
        <v>4408</v>
      </c>
      <c r="E1740" s="4"/>
      <c r="F1740" s="5">
        <v>4</v>
      </c>
      <c r="G1740" s="6" t="str">
        <f>3970.29*1.00000000</f>
        <v>0</v>
      </c>
      <c r="H1740" s="18" t="s">
        <v>13</v>
      </c>
    </row>
    <row r="1741" spans="1:8">
      <c r="A1741" s="11">
        <v>1763</v>
      </c>
      <c r="B1741" s="3" t="s">
        <v>4414</v>
      </c>
      <c r="C1741" s="3" t="s">
        <v>4415</v>
      </c>
      <c r="D1741" s="3" t="s">
        <v>4411</v>
      </c>
      <c r="E1741" s="4"/>
      <c r="F1741" s="5">
        <v>4</v>
      </c>
      <c r="G1741" s="6" t="str">
        <f>5367.5*1.00000000</f>
        <v>0</v>
      </c>
      <c r="H1741" s="18" t="s">
        <v>13</v>
      </c>
    </row>
    <row r="1742" spans="1:8">
      <c r="A1742" s="11">
        <v>1772</v>
      </c>
      <c r="B1742" s="3" t="s">
        <v>4416</v>
      </c>
      <c r="C1742" s="3" t="s">
        <v>4417</v>
      </c>
      <c r="D1742" s="3" t="s">
        <v>4418</v>
      </c>
      <c r="E1742" s="4"/>
      <c r="F1742" s="5">
        <v>4</v>
      </c>
      <c r="G1742" s="6" t="str">
        <f>6185.35*1.00000000</f>
        <v>0</v>
      </c>
      <c r="H1742" s="18" t="s">
        <v>13</v>
      </c>
    </row>
    <row r="1743" spans="1:8">
      <c r="A1743" s="11">
        <v>1773</v>
      </c>
      <c r="B1743" s="3" t="s">
        <v>4419</v>
      </c>
      <c r="C1743" s="3" t="s">
        <v>4420</v>
      </c>
      <c r="D1743" s="3" t="s">
        <v>4418</v>
      </c>
      <c r="E1743" s="4"/>
      <c r="F1743" s="5">
        <v>2</v>
      </c>
      <c r="G1743" s="6" t="str">
        <f>6807.22*1.00000000</f>
        <v>0</v>
      </c>
      <c r="H1743" s="18" t="s">
        <v>13</v>
      </c>
    </row>
    <row r="1744" spans="1:8">
      <c r="A1744" s="11">
        <v>1774</v>
      </c>
      <c r="B1744" s="3" t="s">
        <v>4421</v>
      </c>
      <c r="C1744" s="3" t="s">
        <v>4422</v>
      </c>
      <c r="D1744" s="3" t="s">
        <v>4418</v>
      </c>
      <c r="E1744" s="4"/>
      <c r="F1744" s="5">
        <v>2</v>
      </c>
      <c r="G1744" s="6" t="str">
        <f>8338.550000000001*1.00000000</f>
        <v>0</v>
      </c>
      <c r="H1744" s="18" t="s">
        <v>13</v>
      </c>
    </row>
    <row r="1745" spans="1:8">
      <c r="A1745" s="11">
        <v>1775</v>
      </c>
      <c r="B1745" s="3" t="s">
        <v>4423</v>
      </c>
      <c r="C1745" s="3" t="s">
        <v>4424</v>
      </c>
      <c r="D1745" s="3" t="s">
        <v>4418</v>
      </c>
      <c r="E1745" s="4"/>
      <c r="F1745" s="5">
        <v>4</v>
      </c>
      <c r="G1745" s="6" t="str">
        <f>11272.57*1.00000000</f>
        <v>0</v>
      </c>
      <c r="H1745" s="18" t="s">
        <v>13</v>
      </c>
    </row>
    <row r="1746" spans="1:8">
      <c r="A1746" s="11">
        <v>1784</v>
      </c>
      <c r="B1746" s="3" t="s">
        <v>4425</v>
      </c>
      <c r="C1746" s="3" t="s">
        <v>4426</v>
      </c>
      <c r="D1746" s="3" t="s">
        <v>4427</v>
      </c>
      <c r="E1746" s="4"/>
      <c r="F1746" s="5">
        <v>2</v>
      </c>
      <c r="G1746" s="6" t="str">
        <f>7952.68*1.00000000</f>
        <v>0</v>
      </c>
      <c r="H1746" s="18" t="s">
        <v>13</v>
      </c>
    </row>
    <row r="1747" spans="1:8">
      <c r="A1747" s="11">
        <v>1785</v>
      </c>
      <c r="B1747" s="3" t="s">
        <v>4428</v>
      </c>
      <c r="C1747" s="3" t="s">
        <v>4429</v>
      </c>
      <c r="D1747" s="3" t="s">
        <v>4427</v>
      </c>
      <c r="E1747" s="4"/>
      <c r="F1747" s="5">
        <v>2</v>
      </c>
      <c r="G1747" s="6" t="str">
        <f>8034.6*1.00000000</f>
        <v>0</v>
      </c>
      <c r="H1747" s="18" t="s">
        <v>13</v>
      </c>
    </row>
    <row r="1748" spans="1:8">
      <c r="A1748" s="11">
        <v>1786</v>
      </c>
      <c r="B1748" s="3" t="s">
        <v>4430</v>
      </c>
      <c r="C1748" s="3" t="s">
        <v>4431</v>
      </c>
      <c r="D1748" s="3" t="s">
        <v>4427</v>
      </c>
      <c r="E1748" s="4"/>
      <c r="F1748" s="5">
        <v>2</v>
      </c>
      <c r="G1748" s="6" t="str">
        <f>8540.6*1.00000000</f>
        <v>0</v>
      </c>
      <c r="H1748" s="18" t="s">
        <v>13</v>
      </c>
    </row>
    <row r="1749" spans="1:8">
      <c r="A1749" s="11">
        <v>1787</v>
      </c>
      <c r="B1749" s="3" t="s">
        <v>4432</v>
      </c>
      <c r="C1749" s="3" t="s">
        <v>4433</v>
      </c>
      <c r="D1749" s="3" t="s">
        <v>4427</v>
      </c>
      <c r="E1749" s="4"/>
      <c r="F1749" s="5">
        <v>2</v>
      </c>
      <c r="G1749" s="6" t="str">
        <f>11426.89*1.00000000</f>
        <v>0</v>
      </c>
      <c r="H1749" s="18" t="s">
        <v>13</v>
      </c>
    </row>
    <row r="1750" spans="1:8">
      <c r="A1750" s="11">
        <v>1796</v>
      </c>
      <c r="B1750" s="3" t="s">
        <v>4434</v>
      </c>
      <c r="C1750" s="3" t="s">
        <v>4435</v>
      </c>
      <c r="D1750" s="3" t="s">
        <v>4436</v>
      </c>
      <c r="E1750" s="4"/>
      <c r="F1750" s="5">
        <v>4</v>
      </c>
      <c r="G1750" s="6" t="str">
        <f>12371.28*1.00000000</f>
        <v>0</v>
      </c>
      <c r="H1750" s="18" t="s">
        <v>13</v>
      </c>
    </row>
    <row r="1751" spans="1:8">
      <c r="A1751" s="11">
        <v>1797</v>
      </c>
      <c r="B1751" s="3" t="s">
        <v>4437</v>
      </c>
      <c r="C1751" s="3" t="s">
        <v>4438</v>
      </c>
      <c r="D1751" s="3" t="s">
        <v>4436</v>
      </c>
      <c r="E1751" s="4"/>
      <c r="F1751" s="5">
        <v>2</v>
      </c>
      <c r="G1751" s="6" t="str">
        <f>13613.8*1.00000000</f>
        <v>0</v>
      </c>
      <c r="H1751" s="18" t="s">
        <v>13</v>
      </c>
    </row>
    <row r="1752" spans="1:8">
      <c r="A1752" s="11">
        <v>1798</v>
      </c>
      <c r="B1752" s="3" t="s">
        <v>4439</v>
      </c>
      <c r="C1752" s="3" t="s">
        <v>4440</v>
      </c>
      <c r="D1752" s="3" t="s">
        <v>4436</v>
      </c>
      <c r="E1752" s="4"/>
      <c r="F1752" s="5">
        <v>2</v>
      </c>
      <c r="G1752" s="6" t="str">
        <f>16676.48*1.00000000</f>
        <v>0</v>
      </c>
      <c r="H1752" s="18" t="s">
        <v>13</v>
      </c>
    </row>
    <row r="1753" spans="1:8">
      <c r="A1753" s="11">
        <v>1799</v>
      </c>
      <c r="B1753" s="3" t="s">
        <v>4441</v>
      </c>
      <c r="C1753" s="3" t="s">
        <v>4442</v>
      </c>
      <c r="D1753" s="3" t="s">
        <v>4436</v>
      </c>
      <c r="E1753" s="4"/>
      <c r="F1753" s="5">
        <v>4</v>
      </c>
      <c r="G1753" s="6" t="str">
        <f>22546.97*1.00000000</f>
        <v>0</v>
      </c>
      <c r="H1753" s="18" t="s">
        <v>13</v>
      </c>
    </row>
    <row r="1754" spans="1:8">
      <c r="A1754" s="11">
        <v>1764</v>
      </c>
      <c r="B1754" s="3" t="s">
        <v>4443</v>
      </c>
      <c r="C1754" s="3" t="s">
        <v>4444</v>
      </c>
      <c r="D1754" s="3" t="s">
        <v>4445</v>
      </c>
      <c r="E1754" s="4"/>
      <c r="F1754" s="5">
        <v>5</v>
      </c>
      <c r="G1754" s="6" t="str">
        <f>3983.02*1.00000000</f>
        <v>0</v>
      </c>
      <c r="H1754" s="18" t="s">
        <v>13</v>
      </c>
    </row>
    <row r="1755" spans="1:8">
      <c r="A1755" s="11">
        <v>1765</v>
      </c>
      <c r="B1755" s="3" t="s">
        <v>4446</v>
      </c>
      <c r="C1755" s="3" t="s">
        <v>4447</v>
      </c>
      <c r="D1755" s="3" t="s">
        <v>4445</v>
      </c>
      <c r="E1755" s="4"/>
      <c r="F1755" s="5">
        <v>6</v>
      </c>
      <c r="G1755" s="6" t="str">
        <f>4399.83*1.00000000</f>
        <v>0</v>
      </c>
      <c r="H1755" s="18" t="s">
        <v>13</v>
      </c>
    </row>
    <row r="1756" spans="1:8">
      <c r="A1756" s="11">
        <v>1766</v>
      </c>
      <c r="B1756" s="3" t="s">
        <v>4448</v>
      </c>
      <c r="C1756" s="3" t="s">
        <v>4449</v>
      </c>
      <c r="D1756" s="3" t="s">
        <v>4445</v>
      </c>
      <c r="E1756" s="4"/>
      <c r="F1756" s="5">
        <v>4</v>
      </c>
      <c r="G1756" s="6" t="str">
        <f>5389.96*1.00000000</f>
        <v>0</v>
      </c>
      <c r="H1756" s="18" t="s">
        <v>13</v>
      </c>
    </row>
    <row r="1757" spans="1:8">
      <c r="A1757" s="11">
        <v>1767</v>
      </c>
      <c r="B1757" s="3" t="s">
        <v>4450</v>
      </c>
      <c r="C1757" s="3" t="s">
        <v>4451</v>
      </c>
      <c r="D1757" s="3" t="s">
        <v>4445</v>
      </c>
      <c r="E1757" s="4"/>
      <c r="F1757" s="5">
        <v>4</v>
      </c>
      <c r="G1757" s="6" t="str">
        <f>6022.15*1.00000000</f>
        <v>0</v>
      </c>
      <c r="H1757" s="18" t="s">
        <v>13</v>
      </c>
    </row>
    <row r="1758" spans="1:8">
      <c r="A1758" s="11">
        <v>1776</v>
      </c>
      <c r="B1758" s="3" t="s">
        <v>4452</v>
      </c>
      <c r="C1758" s="3" t="s">
        <v>4453</v>
      </c>
      <c r="D1758" s="3" t="s">
        <v>4454</v>
      </c>
      <c r="E1758" s="4"/>
      <c r="F1758" s="5">
        <v>5</v>
      </c>
      <c r="G1758" s="6" t="str">
        <f>8363.41*1.00000000</f>
        <v>0</v>
      </c>
      <c r="H1758" s="18" t="s">
        <v>13</v>
      </c>
    </row>
    <row r="1759" spans="1:8">
      <c r="A1759" s="11">
        <v>1777</v>
      </c>
      <c r="B1759" s="3" t="s">
        <v>4455</v>
      </c>
      <c r="C1759" s="3" t="s">
        <v>4456</v>
      </c>
      <c r="D1759" s="3" t="s">
        <v>4454</v>
      </c>
      <c r="E1759" s="4"/>
      <c r="F1759" s="5">
        <v>5</v>
      </c>
      <c r="G1759" s="6" t="str">
        <f>9240.710000000001*1.00000000</f>
        <v>0</v>
      </c>
      <c r="H1759" s="18" t="s">
        <v>13</v>
      </c>
    </row>
    <row r="1760" spans="1:8">
      <c r="A1760" s="11">
        <v>1778</v>
      </c>
      <c r="B1760" s="3" t="s">
        <v>4457</v>
      </c>
      <c r="C1760" s="3" t="s">
        <v>4458</v>
      </c>
      <c r="D1760" s="3" t="s">
        <v>4454</v>
      </c>
      <c r="E1760" s="4"/>
      <c r="F1760" s="5">
        <v>5</v>
      </c>
      <c r="G1760" s="6" t="str">
        <f>11317.47*1.00000000</f>
        <v>0</v>
      </c>
      <c r="H1760" s="18" t="s">
        <v>13</v>
      </c>
    </row>
    <row r="1761" spans="1:8">
      <c r="A1761" s="11">
        <v>1779</v>
      </c>
      <c r="B1761" s="3" t="s">
        <v>4459</v>
      </c>
      <c r="C1761" s="3" t="s">
        <v>4460</v>
      </c>
      <c r="D1761" s="3" t="s">
        <v>4454</v>
      </c>
      <c r="E1761" s="4"/>
      <c r="F1761" s="5">
        <v>5</v>
      </c>
      <c r="G1761" s="6" t="str">
        <f>12647.36*1.00000000</f>
        <v>0</v>
      </c>
      <c r="H1761" s="18" t="s">
        <v>13</v>
      </c>
    </row>
    <row r="1762" spans="1:8">
      <c r="A1762" s="11">
        <v>1788</v>
      </c>
      <c r="B1762" s="3" t="s">
        <v>4461</v>
      </c>
      <c r="C1762" s="3" t="s">
        <v>4462</v>
      </c>
      <c r="D1762" s="3" t="s">
        <v>4463</v>
      </c>
      <c r="E1762" s="4"/>
      <c r="F1762" s="5">
        <v>2</v>
      </c>
      <c r="G1762" s="6" t="str">
        <f>12544.21*1.00000000</f>
        <v>0</v>
      </c>
      <c r="H1762" s="18" t="s">
        <v>13</v>
      </c>
    </row>
    <row r="1763" spans="1:8">
      <c r="A1763" s="11">
        <v>1789</v>
      </c>
      <c r="B1763" s="3" t="s">
        <v>4464</v>
      </c>
      <c r="C1763" s="3" t="s">
        <v>4465</v>
      </c>
      <c r="D1763" s="3" t="s">
        <v>4463</v>
      </c>
      <c r="E1763" s="4"/>
      <c r="F1763" s="5">
        <v>2</v>
      </c>
      <c r="G1763" s="6" t="str">
        <f>13442.75*1.00000000</f>
        <v>0</v>
      </c>
      <c r="H1763" s="18" t="s">
        <v>13</v>
      </c>
    </row>
    <row r="1764" spans="1:8">
      <c r="A1764" s="11">
        <v>1790</v>
      </c>
      <c r="B1764" s="3" t="s">
        <v>4466</v>
      </c>
      <c r="C1764" s="3" t="s">
        <v>4467</v>
      </c>
      <c r="D1764" s="3" t="s">
        <v>4463</v>
      </c>
      <c r="E1764" s="4"/>
      <c r="F1764" s="5">
        <v>2</v>
      </c>
      <c r="G1764" s="6" t="str">
        <f>14552.38*1.00000000</f>
        <v>0</v>
      </c>
      <c r="H1764" s="18" t="s">
        <v>13</v>
      </c>
    </row>
    <row r="1765" spans="1:8">
      <c r="A1765" s="11">
        <v>1791</v>
      </c>
      <c r="B1765" s="3" t="s">
        <v>4468</v>
      </c>
      <c r="C1765" s="3" t="s">
        <v>4469</v>
      </c>
      <c r="D1765" s="3" t="s">
        <v>4463</v>
      </c>
      <c r="E1765" s="4"/>
      <c r="F1765" s="5">
        <v>2</v>
      </c>
      <c r="G1765" s="6" t="str">
        <f>16260.28*1.00000000</f>
        <v>0</v>
      </c>
      <c r="H1765" s="18" t="s">
        <v>13</v>
      </c>
    </row>
    <row r="1766" spans="1:8">
      <c r="A1766" s="11">
        <v>1800</v>
      </c>
      <c r="B1766" s="3" t="s">
        <v>4470</v>
      </c>
      <c r="C1766" s="3" t="s">
        <v>4471</v>
      </c>
      <c r="D1766" s="3" t="s">
        <v>4472</v>
      </c>
      <c r="E1766" s="4"/>
      <c r="F1766" s="5">
        <v>5</v>
      </c>
      <c r="G1766" s="6" t="str">
        <f>17522.22*1.00000000</f>
        <v>0</v>
      </c>
      <c r="H1766" s="18" t="s">
        <v>13</v>
      </c>
    </row>
    <row r="1767" spans="1:8">
      <c r="A1767" s="11">
        <v>1801</v>
      </c>
      <c r="B1767" s="3" t="s">
        <v>4473</v>
      </c>
      <c r="C1767" s="3" t="s">
        <v>4474</v>
      </c>
      <c r="D1767" s="3" t="s">
        <v>4472</v>
      </c>
      <c r="E1767" s="4"/>
      <c r="F1767" s="5">
        <v>4</v>
      </c>
      <c r="G1767" s="6" t="str">
        <f>19361.13*1.00000000</f>
        <v>0</v>
      </c>
      <c r="H1767" s="18" t="s">
        <v>13</v>
      </c>
    </row>
    <row r="1768" spans="1:8">
      <c r="A1768" s="11">
        <v>1802</v>
      </c>
      <c r="B1768" s="3" t="s">
        <v>4475</v>
      </c>
      <c r="C1768" s="3" t="s">
        <v>4476</v>
      </c>
      <c r="D1768" s="3" t="s">
        <v>4472</v>
      </c>
      <c r="E1768" s="4"/>
      <c r="F1768" s="5">
        <v>4</v>
      </c>
      <c r="G1768" s="6" t="str">
        <f>23714.24*1.00000000</f>
        <v>0</v>
      </c>
      <c r="H1768" s="18" t="s">
        <v>13</v>
      </c>
    </row>
    <row r="1769" spans="1:8">
      <c r="A1769" s="11">
        <v>1803</v>
      </c>
      <c r="B1769" s="3" t="s">
        <v>4477</v>
      </c>
      <c r="C1769" s="3" t="s">
        <v>4478</v>
      </c>
      <c r="D1769" s="3" t="s">
        <v>4472</v>
      </c>
      <c r="E1769" s="4"/>
      <c r="F1769" s="5">
        <v>4</v>
      </c>
      <c r="G1769" s="6" t="str">
        <f>26500.85*1.00000000</f>
        <v>0</v>
      </c>
      <c r="H1769" s="18" t="s">
        <v>13</v>
      </c>
    </row>
    <row r="1770" spans="1:8">
      <c r="A1770" s="12" t="s">
        <v>4479</v>
      </c>
      <c r="B1770" s="3"/>
      <c r="C1770" s="3"/>
      <c r="D1770" s="3"/>
      <c r="E1770" s="4"/>
      <c r="F1770" s="5"/>
      <c r="G1770" s="4"/>
      <c r="H1770" s="18"/>
    </row>
    <row r="1771" spans="1:8">
      <c r="A1771" s="11">
        <v>1813</v>
      </c>
      <c r="B1771" s="3" t="s">
        <v>4480</v>
      </c>
      <c r="C1771" s="3" t="s">
        <v>4481</v>
      </c>
      <c r="D1771" s="3" t="s">
        <v>4482</v>
      </c>
      <c r="E1771" s="4"/>
      <c r="F1771" s="5">
        <v>5</v>
      </c>
      <c r="G1771" s="6" t="str">
        <f>4401.03*1.00000000</f>
        <v>0</v>
      </c>
      <c r="H1771" s="18" t="s">
        <v>13</v>
      </c>
    </row>
    <row r="1772" spans="1:8">
      <c r="A1772" s="11">
        <v>1806</v>
      </c>
      <c r="B1772" s="3" t="s">
        <v>4483</v>
      </c>
      <c r="C1772" s="3" t="s">
        <v>4484</v>
      </c>
      <c r="D1772" s="3" t="s">
        <v>3509</v>
      </c>
      <c r="E1772" s="4"/>
      <c r="F1772" s="5"/>
      <c r="G1772" s="6"/>
      <c r="H1772" s="18" t="s">
        <v>13</v>
      </c>
    </row>
    <row r="1773" spans="1:8">
      <c r="A1773" s="11">
        <v>1807</v>
      </c>
      <c r="B1773" s="3" t="s">
        <v>4485</v>
      </c>
      <c r="C1773" s="3" t="s">
        <v>4486</v>
      </c>
      <c r="D1773" s="3" t="s">
        <v>3512</v>
      </c>
      <c r="E1773" s="4"/>
      <c r="F1773" s="5"/>
      <c r="G1773" s="6"/>
      <c r="H1773" s="18" t="s">
        <v>13</v>
      </c>
    </row>
    <row r="1774" spans="1:8">
      <c r="A1774" s="11">
        <v>1808</v>
      </c>
      <c r="B1774" s="3" t="s">
        <v>4487</v>
      </c>
      <c r="C1774" s="3" t="s">
        <v>4488</v>
      </c>
      <c r="D1774" s="3" t="s">
        <v>3515</v>
      </c>
      <c r="E1774" s="4"/>
      <c r="F1774" s="5"/>
      <c r="G1774" s="6"/>
      <c r="H1774" s="18" t="s">
        <v>13</v>
      </c>
    </row>
    <row r="1775" spans="1:8">
      <c r="A1775" s="11">
        <v>1809</v>
      </c>
      <c r="B1775" s="3" t="s">
        <v>4489</v>
      </c>
      <c r="C1775" s="3" t="s">
        <v>4490</v>
      </c>
      <c r="D1775" s="3" t="s">
        <v>3518</v>
      </c>
      <c r="E1775" s="4"/>
      <c r="F1775" s="5"/>
      <c r="G1775" s="6"/>
      <c r="H1775" s="18" t="s">
        <v>13</v>
      </c>
    </row>
    <row r="1776" spans="1:8">
      <c r="A1776" s="11">
        <v>1810</v>
      </c>
      <c r="B1776" s="3" t="s">
        <v>4491</v>
      </c>
      <c r="C1776" s="3" t="s">
        <v>4492</v>
      </c>
      <c r="D1776" s="3" t="s">
        <v>3521</v>
      </c>
      <c r="E1776" s="4"/>
      <c r="F1776" s="5"/>
      <c r="G1776" s="6"/>
      <c r="H1776" s="18" t="s">
        <v>13</v>
      </c>
    </row>
    <row r="1777" spans="1:8">
      <c r="A1777" s="11">
        <v>1811</v>
      </c>
      <c r="B1777" s="3" t="s">
        <v>4493</v>
      </c>
      <c r="C1777" s="3" t="s">
        <v>4494</v>
      </c>
      <c r="D1777" s="3" t="s">
        <v>3524</v>
      </c>
      <c r="E1777" s="4"/>
      <c r="F1777" s="5"/>
      <c r="G1777" s="6"/>
      <c r="H1777" s="18" t="s">
        <v>13</v>
      </c>
    </row>
    <row r="1778" spans="1:8">
      <c r="A1778" s="11">
        <v>1812</v>
      </c>
      <c r="B1778" s="3" t="s">
        <v>4495</v>
      </c>
      <c r="C1778" s="3" t="s">
        <v>4496</v>
      </c>
      <c r="D1778" s="3" t="s">
        <v>4497</v>
      </c>
      <c r="E1778" s="4"/>
      <c r="F1778" s="5"/>
      <c r="G1778" s="6"/>
      <c r="H1778" s="18" t="s">
        <v>13</v>
      </c>
    </row>
    <row r="1779" spans="1:8">
      <c r="A1779" s="11">
        <v>1817</v>
      </c>
      <c r="B1779" s="3" t="s">
        <v>4498</v>
      </c>
      <c r="C1779" s="3" t="s">
        <v>4499</v>
      </c>
      <c r="D1779" s="3" t="s">
        <v>3530</v>
      </c>
      <c r="E1779" s="4"/>
      <c r="F1779" s="5"/>
      <c r="G1779" s="6"/>
      <c r="H1779" s="18" t="s">
        <v>13</v>
      </c>
    </row>
    <row r="1780" spans="1:8">
      <c r="A1780" s="11">
        <v>1818</v>
      </c>
      <c r="B1780" s="3" t="s">
        <v>4500</v>
      </c>
      <c r="C1780" s="3" t="s">
        <v>4501</v>
      </c>
      <c r="D1780" s="3" t="s">
        <v>3533</v>
      </c>
      <c r="E1780" s="4"/>
      <c r="F1780" s="5"/>
      <c r="G1780" s="6"/>
      <c r="H1780" s="18" t="s">
        <v>13</v>
      </c>
    </row>
    <row r="1781" spans="1:8">
      <c r="A1781" s="11">
        <v>1819</v>
      </c>
      <c r="B1781" s="3" t="s">
        <v>4502</v>
      </c>
      <c r="C1781" s="3" t="s">
        <v>4503</v>
      </c>
      <c r="D1781" s="3" t="s">
        <v>3536</v>
      </c>
      <c r="E1781" s="4"/>
      <c r="F1781" s="5"/>
      <c r="G1781" s="6"/>
      <c r="H1781" s="18" t="s">
        <v>13</v>
      </c>
    </row>
    <row r="1782" spans="1:8">
      <c r="A1782" s="11">
        <v>1820</v>
      </c>
      <c r="B1782" s="3" t="s">
        <v>4504</v>
      </c>
      <c r="C1782" s="3" t="s">
        <v>4505</v>
      </c>
      <c r="D1782" s="3" t="s">
        <v>3539</v>
      </c>
      <c r="E1782" s="4"/>
      <c r="F1782" s="5"/>
      <c r="G1782" s="6"/>
      <c r="H1782" s="18" t="s">
        <v>13</v>
      </c>
    </row>
    <row r="1783" spans="1:8">
      <c r="A1783" s="11">
        <v>1821</v>
      </c>
      <c r="B1783" s="3" t="s">
        <v>4506</v>
      </c>
      <c r="C1783" s="3" t="s">
        <v>4507</v>
      </c>
      <c r="D1783" s="3" t="s">
        <v>3542</v>
      </c>
      <c r="E1783" s="4"/>
      <c r="F1783" s="5"/>
      <c r="G1783" s="6"/>
      <c r="H1783" s="18" t="s">
        <v>13</v>
      </c>
    </row>
    <row r="1784" spans="1:8">
      <c r="A1784" s="11">
        <v>1822</v>
      </c>
      <c r="B1784" s="3" t="s">
        <v>4508</v>
      </c>
      <c r="C1784" s="3" t="s">
        <v>4509</v>
      </c>
      <c r="D1784" s="3" t="s">
        <v>3545</v>
      </c>
      <c r="E1784" s="4"/>
      <c r="F1784" s="5"/>
      <c r="G1784" s="6"/>
      <c r="H1784" s="18" t="s">
        <v>13</v>
      </c>
    </row>
    <row r="1785" spans="1:8">
      <c r="A1785" s="11">
        <v>1823</v>
      </c>
      <c r="B1785" s="3" t="s">
        <v>4510</v>
      </c>
      <c r="C1785" s="3" t="s">
        <v>4511</v>
      </c>
      <c r="D1785" s="3" t="s">
        <v>4512</v>
      </c>
      <c r="E1785" s="4"/>
      <c r="F1785" s="5"/>
      <c r="G1785" s="6"/>
      <c r="H1785" s="18" t="s">
        <v>13</v>
      </c>
    </row>
    <row r="1786" spans="1:8">
      <c r="A1786" s="11">
        <v>1828</v>
      </c>
      <c r="B1786" s="3" t="s">
        <v>4513</v>
      </c>
      <c r="C1786" s="3" t="s">
        <v>4514</v>
      </c>
      <c r="D1786" s="3" t="s">
        <v>3551</v>
      </c>
      <c r="E1786" s="4"/>
      <c r="F1786" s="5"/>
      <c r="G1786" s="6"/>
      <c r="H1786" s="18" t="s">
        <v>13</v>
      </c>
    </row>
    <row r="1787" spans="1:8">
      <c r="A1787" s="11">
        <v>1829</v>
      </c>
      <c r="B1787" s="3" t="s">
        <v>4515</v>
      </c>
      <c r="C1787" s="3" t="s">
        <v>4516</v>
      </c>
      <c r="D1787" s="3" t="s">
        <v>3554</v>
      </c>
      <c r="E1787" s="4"/>
      <c r="F1787" s="5"/>
      <c r="G1787" s="6"/>
      <c r="H1787" s="18" t="s">
        <v>13</v>
      </c>
    </row>
    <row r="1788" spans="1:8">
      <c r="A1788" s="11">
        <v>1830</v>
      </c>
      <c r="B1788" s="3" t="s">
        <v>4517</v>
      </c>
      <c r="C1788" s="3" t="s">
        <v>4518</v>
      </c>
      <c r="D1788" s="3" t="s">
        <v>3557</v>
      </c>
      <c r="E1788" s="4"/>
      <c r="F1788" s="5"/>
      <c r="G1788" s="6"/>
      <c r="H1788" s="18" t="s">
        <v>13</v>
      </c>
    </row>
    <row r="1789" spans="1:8">
      <c r="A1789" s="11">
        <v>1831</v>
      </c>
      <c r="B1789" s="3" t="s">
        <v>4519</v>
      </c>
      <c r="C1789" s="3" t="s">
        <v>4520</v>
      </c>
      <c r="D1789" s="3" t="s">
        <v>3560</v>
      </c>
      <c r="E1789" s="4"/>
      <c r="F1789" s="5"/>
      <c r="G1789" s="6"/>
      <c r="H1789" s="18" t="s">
        <v>13</v>
      </c>
    </row>
    <row r="1790" spans="1:8">
      <c r="A1790" s="11">
        <v>1832</v>
      </c>
      <c r="B1790" s="3" t="s">
        <v>4521</v>
      </c>
      <c r="C1790" s="3" t="s">
        <v>4522</v>
      </c>
      <c r="D1790" s="3" t="s">
        <v>3563</v>
      </c>
      <c r="E1790" s="4"/>
      <c r="F1790" s="5"/>
      <c r="G1790" s="6"/>
      <c r="H1790" s="18" t="s">
        <v>13</v>
      </c>
    </row>
    <row r="1791" spans="1:8">
      <c r="A1791" s="11">
        <v>1833</v>
      </c>
      <c r="B1791" s="3" t="s">
        <v>4523</v>
      </c>
      <c r="C1791" s="3" t="s">
        <v>4524</v>
      </c>
      <c r="D1791" s="3" t="s">
        <v>3566</v>
      </c>
      <c r="E1791" s="4"/>
      <c r="F1791" s="5"/>
      <c r="G1791" s="6"/>
      <c r="H1791" s="18" t="s">
        <v>13</v>
      </c>
    </row>
    <row r="1792" spans="1:8">
      <c r="A1792" s="11">
        <v>1834</v>
      </c>
      <c r="B1792" s="3" t="s">
        <v>4525</v>
      </c>
      <c r="C1792" s="3" t="s">
        <v>4526</v>
      </c>
      <c r="D1792" s="3" t="s">
        <v>4527</v>
      </c>
      <c r="E1792" s="4"/>
      <c r="F1792" s="5"/>
      <c r="G1792" s="6"/>
      <c r="H1792" s="18" t="s">
        <v>13</v>
      </c>
    </row>
    <row r="1793" spans="1:8">
      <c r="A1793" s="11">
        <v>1839</v>
      </c>
      <c r="B1793" s="3" t="s">
        <v>4528</v>
      </c>
      <c r="C1793" s="3" t="s">
        <v>4529</v>
      </c>
      <c r="D1793" s="3" t="s">
        <v>3572</v>
      </c>
      <c r="E1793" s="4"/>
      <c r="F1793" s="5"/>
      <c r="G1793" s="6"/>
      <c r="H1793" s="18" t="s">
        <v>13</v>
      </c>
    </row>
    <row r="1794" spans="1:8">
      <c r="A1794" s="11">
        <v>1840</v>
      </c>
      <c r="B1794" s="3" t="s">
        <v>4530</v>
      </c>
      <c r="C1794" s="3" t="s">
        <v>4531</v>
      </c>
      <c r="D1794" s="3" t="s">
        <v>3575</v>
      </c>
      <c r="E1794" s="4"/>
      <c r="F1794" s="5"/>
      <c r="G1794" s="6"/>
      <c r="H1794" s="18" t="s">
        <v>13</v>
      </c>
    </row>
    <row r="1795" spans="1:8">
      <c r="A1795" s="11">
        <v>1841</v>
      </c>
      <c r="B1795" s="3" t="s">
        <v>4532</v>
      </c>
      <c r="C1795" s="3" t="s">
        <v>4533</v>
      </c>
      <c r="D1795" s="3" t="s">
        <v>3578</v>
      </c>
      <c r="E1795" s="4"/>
      <c r="F1795" s="5"/>
      <c r="G1795" s="6"/>
      <c r="H1795" s="18" t="s">
        <v>13</v>
      </c>
    </row>
    <row r="1796" spans="1:8">
      <c r="A1796" s="11">
        <v>1842</v>
      </c>
      <c r="B1796" s="3" t="s">
        <v>4534</v>
      </c>
      <c r="C1796" s="3" t="s">
        <v>4535</v>
      </c>
      <c r="D1796" s="3" t="s">
        <v>3581</v>
      </c>
      <c r="E1796" s="4"/>
      <c r="F1796" s="5"/>
      <c r="G1796" s="6"/>
      <c r="H1796" s="18" t="s">
        <v>13</v>
      </c>
    </row>
    <row r="1797" spans="1:8">
      <c r="A1797" s="11">
        <v>1843</v>
      </c>
      <c r="B1797" s="3" t="s">
        <v>4536</v>
      </c>
      <c r="C1797" s="3" t="s">
        <v>4537</v>
      </c>
      <c r="D1797" s="3" t="s">
        <v>3584</v>
      </c>
      <c r="E1797" s="4"/>
      <c r="F1797" s="5"/>
      <c r="G1797" s="6"/>
      <c r="H1797" s="18" t="s">
        <v>13</v>
      </c>
    </row>
    <row r="1798" spans="1:8">
      <c r="A1798" s="11">
        <v>1844</v>
      </c>
      <c r="B1798" s="3" t="s">
        <v>4538</v>
      </c>
      <c r="C1798" s="3" t="s">
        <v>4539</v>
      </c>
      <c r="D1798" s="3" t="s">
        <v>3587</v>
      </c>
      <c r="E1798" s="4"/>
      <c r="F1798" s="5"/>
      <c r="G1798" s="6"/>
      <c r="H1798" s="18" t="s">
        <v>13</v>
      </c>
    </row>
    <row r="1799" spans="1:8">
      <c r="A1799" s="11">
        <v>1845</v>
      </c>
      <c r="B1799" s="3" t="s">
        <v>4540</v>
      </c>
      <c r="C1799" s="3" t="s">
        <v>4541</v>
      </c>
      <c r="D1799" s="3" t="s">
        <v>4542</v>
      </c>
      <c r="E1799" s="4"/>
      <c r="F1799" s="5"/>
      <c r="G1799" s="6"/>
      <c r="H1799" s="18" t="s">
        <v>13</v>
      </c>
    </row>
    <row r="1800" spans="1:8">
      <c r="A1800" s="11">
        <v>1850</v>
      </c>
      <c r="B1800" s="3" t="s">
        <v>4543</v>
      </c>
      <c r="C1800" s="3" t="s">
        <v>4544</v>
      </c>
      <c r="D1800" s="3" t="s">
        <v>3617</v>
      </c>
      <c r="E1800" s="4"/>
      <c r="F1800" s="5"/>
      <c r="G1800" s="6"/>
      <c r="H1800" s="18" t="s">
        <v>13</v>
      </c>
    </row>
    <row r="1801" spans="1:8">
      <c r="A1801" s="11">
        <v>1851</v>
      </c>
      <c r="B1801" s="3" t="s">
        <v>4545</v>
      </c>
      <c r="C1801" s="3" t="s">
        <v>4546</v>
      </c>
      <c r="D1801" s="3" t="s">
        <v>3620</v>
      </c>
      <c r="E1801" s="4"/>
      <c r="F1801" s="5"/>
      <c r="G1801" s="6"/>
      <c r="H1801" s="18" t="s">
        <v>13</v>
      </c>
    </row>
    <row r="1802" spans="1:8">
      <c r="A1802" s="11">
        <v>1852</v>
      </c>
      <c r="B1802" s="3" t="s">
        <v>4547</v>
      </c>
      <c r="C1802" s="3" t="s">
        <v>4548</v>
      </c>
      <c r="D1802" s="3" t="s">
        <v>3623</v>
      </c>
      <c r="E1802" s="4"/>
      <c r="F1802" s="5"/>
      <c r="G1802" s="6"/>
      <c r="H1802" s="18" t="s">
        <v>13</v>
      </c>
    </row>
    <row r="1803" spans="1:8">
      <c r="A1803" s="11">
        <v>1853</v>
      </c>
      <c r="B1803" s="3" t="s">
        <v>4549</v>
      </c>
      <c r="C1803" s="3" t="s">
        <v>4550</v>
      </c>
      <c r="D1803" s="3" t="s">
        <v>3626</v>
      </c>
      <c r="E1803" s="4"/>
      <c r="F1803" s="5"/>
      <c r="G1803" s="6"/>
      <c r="H1803" s="18" t="s">
        <v>13</v>
      </c>
    </row>
    <row r="1804" spans="1:8">
      <c r="A1804" s="11">
        <v>1854</v>
      </c>
      <c r="B1804" s="3" t="s">
        <v>4551</v>
      </c>
      <c r="C1804" s="3" t="s">
        <v>4552</v>
      </c>
      <c r="D1804" s="3" t="s">
        <v>3629</v>
      </c>
      <c r="E1804" s="4"/>
      <c r="F1804" s="5"/>
      <c r="G1804" s="6"/>
      <c r="H1804" s="18" t="s">
        <v>13</v>
      </c>
    </row>
    <row r="1805" spans="1:8">
      <c r="A1805" s="11">
        <v>1855</v>
      </c>
      <c r="B1805" s="3" t="s">
        <v>4553</v>
      </c>
      <c r="C1805" s="3" t="s">
        <v>4554</v>
      </c>
      <c r="D1805" s="3" t="s">
        <v>3632</v>
      </c>
      <c r="E1805" s="4"/>
      <c r="F1805" s="5"/>
      <c r="G1805" s="6"/>
      <c r="H1805" s="18" t="s">
        <v>13</v>
      </c>
    </row>
    <row r="1806" spans="1:8">
      <c r="A1806" s="11">
        <v>1856</v>
      </c>
      <c r="B1806" s="3" t="s">
        <v>4555</v>
      </c>
      <c r="C1806" s="3" t="s">
        <v>4556</v>
      </c>
      <c r="D1806" s="3" t="s">
        <v>4557</v>
      </c>
      <c r="E1806" s="4"/>
      <c r="F1806" s="5"/>
      <c r="G1806" s="6"/>
      <c r="H1806" s="18" t="s">
        <v>13</v>
      </c>
    </row>
    <row r="1807" spans="1:8">
      <c r="A1807" s="11">
        <v>1861</v>
      </c>
      <c r="B1807" s="3" t="s">
        <v>4558</v>
      </c>
      <c r="C1807" s="3" t="s">
        <v>4559</v>
      </c>
      <c r="D1807" s="3" t="s">
        <v>3638</v>
      </c>
      <c r="E1807" s="4"/>
      <c r="F1807" s="5"/>
      <c r="G1807" s="6"/>
      <c r="H1807" s="18" t="s">
        <v>13</v>
      </c>
    </row>
    <row r="1808" spans="1:8">
      <c r="A1808" s="11">
        <v>1862</v>
      </c>
      <c r="B1808" s="3" t="s">
        <v>4560</v>
      </c>
      <c r="C1808" s="3" t="s">
        <v>4561</v>
      </c>
      <c r="D1808" s="3" t="s">
        <v>3641</v>
      </c>
      <c r="E1808" s="4"/>
      <c r="F1808" s="5"/>
      <c r="G1808" s="6"/>
      <c r="H1808" s="18" t="s">
        <v>13</v>
      </c>
    </row>
    <row r="1809" spans="1:8">
      <c r="A1809" s="11">
        <v>1863</v>
      </c>
      <c r="B1809" s="3" t="s">
        <v>4562</v>
      </c>
      <c r="C1809" s="3" t="s">
        <v>4563</v>
      </c>
      <c r="D1809" s="3" t="s">
        <v>3644</v>
      </c>
      <c r="E1809" s="4"/>
      <c r="F1809" s="5"/>
      <c r="G1809" s="6"/>
      <c r="H1809" s="18" t="s">
        <v>13</v>
      </c>
    </row>
    <row r="1810" spans="1:8">
      <c r="A1810" s="11">
        <v>1864</v>
      </c>
      <c r="B1810" s="3" t="s">
        <v>4564</v>
      </c>
      <c r="C1810" s="3" t="s">
        <v>4565</v>
      </c>
      <c r="D1810" s="3" t="s">
        <v>3647</v>
      </c>
      <c r="E1810" s="4"/>
      <c r="F1810" s="5"/>
      <c r="G1810" s="6"/>
      <c r="H1810" s="18" t="s">
        <v>13</v>
      </c>
    </row>
    <row r="1811" spans="1:8">
      <c r="A1811" s="11">
        <v>1865</v>
      </c>
      <c r="B1811" s="3" t="s">
        <v>4566</v>
      </c>
      <c r="C1811" s="3" t="s">
        <v>4567</v>
      </c>
      <c r="D1811" s="3" t="s">
        <v>3650</v>
      </c>
      <c r="E1811" s="4"/>
      <c r="F1811" s="5"/>
      <c r="G1811" s="6"/>
      <c r="H1811" s="18" t="s">
        <v>13</v>
      </c>
    </row>
    <row r="1812" spans="1:8">
      <c r="A1812" s="11">
        <v>1866</v>
      </c>
      <c r="B1812" s="3" t="s">
        <v>4568</v>
      </c>
      <c r="C1812" s="3" t="s">
        <v>4569</v>
      </c>
      <c r="D1812" s="3" t="s">
        <v>3653</v>
      </c>
      <c r="E1812" s="4"/>
      <c r="F1812" s="5"/>
      <c r="G1812" s="6"/>
      <c r="H1812" s="18" t="s">
        <v>13</v>
      </c>
    </row>
    <row r="1813" spans="1:8">
      <c r="A1813" s="11">
        <v>1867</v>
      </c>
      <c r="B1813" s="3" t="s">
        <v>4570</v>
      </c>
      <c r="C1813" s="3" t="s">
        <v>4571</v>
      </c>
      <c r="D1813" s="3" t="s">
        <v>4572</v>
      </c>
      <c r="E1813" s="4"/>
      <c r="F1813" s="5"/>
      <c r="G1813" s="6"/>
      <c r="H1813" s="18" t="s">
        <v>13</v>
      </c>
    </row>
    <row r="1814" spans="1:8">
      <c r="A1814" s="11">
        <v>1872</v>
      </c>
      <c r="B1814" s="3" t="s">
        <v>4573</v>
      </c>
      <c r="C1814" s="3" t="s">
        <v>4574</v>
      </c>
      <c r="D1814" s="3" t="s">
        <v>3659</v>
      </c>
      <c r="E1814" s="4"/>
      <c r="F1814" s="5"/>
      <c r="G1814" s="6"/>
      <c r="H1814" s="18" t="s">
        <v>13</v>
      </c>
    </row>
    <row r="1815" spans="1:8">
      <c r="A1815" s="11">
        <v>1873</v>
      </c>
      <c r="B1815" s="3" t="s">
        <v>4575</v>
      </c>
      <c r="C1815" s="3" t="s">
        <v>4576</v>
      </c>
      <c r="D1815" s="3" t="s">
        <v>3662</v>
      </c>
      <c r="E1815" s="4"/>
      <c r="F1815" s="5"/>
      <c r="G1815" s="6"/>
      <c r="H1815" s="18" t="s">
        <v>13</v>
      </c>
    </row>
    <row r="1816" spans="1:8">
      <c r="A1816" s="11">
        <v>1874</v>
      </c>
      <c r="B1816" s="3" t="s">
        <v>4577</v>
      </c>
      <c r="C1816" s="3" t="s">
        <v>4578</v>
      </c>
      <c r="D1816" s="3" t="s">
        <v>3665</v>
      </c>
      <c r="E1816" s="4"/>
      <c r="F1816" s="5"/>
      <c r="G1816" s="6"/>
      <c r="H1816" s="18" t="s">
        <v>13</v>
      </c>
    </row>
    <row r="1817" spans="1:8">
      <c r="A1817" s="11">
        <v>1875</v>
      </c>
      <c r="B1817" s="3" t="s">
        <v>4579</v>
      </c>
      <c r="C1817" s="3" t="s">
        <v>4580</v>
      </c>
      <c r="D1817" s="3" t="s">
        <v>4581</v>
      </c>
      <c r="E1817" s="4"/>
      <c r="F1817" s="5"/>
      <c r="G1817" s="6"/>
      <c r="H1817" s="18" t="s">
        <v>13</v>
      </c>
    </row>
    <row r="1818" spans="1:8">
      <c r="A1818" s="11">
        <v>1876</v>
      </c>
      <c r="B1818" s="3" t="s">
        <v>4582</v>
      </c>
      <c r="C1818" s="3" t="s">
        <v>4583</v>
      </c>
      <c r="D1818" s="3" t="s">
        <v>3671</v>
      </c>
      <c r="E1818" s="4"/>
      <c r="F1818" s="5"/>
      <c r="G1818" s="6"/>
      <c r="H1818" s="18" t="s">
        <v>13</v>
      </c>
    </row>
    <row r="1819" spans="1:8">
      <c r="A1819" s="11">
        <v>1877</v>
      </c>
      <c r="B1819" s="3" t="s">
        <v>4584</v>
      </c>
      <c r="C1819" s="3" t="s">
        <v>4585</v>
      </c>
      <c r="D1819" s="3" t="s">
        <v>3674</v>
      </c>
      <c r="E1819" s="4"/>
      <c r="F1819" s="5"/>
      <c r="G1819" s="6"/>
      <c r="H1819" s="18" t="s">
        <v>13</v>
      </c>
    </row>
    <row r="1820" spans="1:8">
      <c r="A1820" s="11">
        <v>1878</v>
      </c>
      <c r="B1820" s="3" t="s">
        <v>4586</v>
      </c>
      <c r="C1820" s="3" t="s">
        <v>4587</v>
      </c>
      <c r="D1820" s="3" t="s">
        <v>4588</v>
      </c>
      <c r="E1820" s="4"/>
      <c r="F1820" s="5"/>
      <c r="G1820" s="6"/>
      <c r="H1820" s="18" t="s">
        <v>13</v>
      </c>
    </row>
    <row r="1821" spans="1:8">
      <c r="A1821" s="11">
        <v>1883</v>
      </c>
      <c r="B1821" s="3" t="s">
        <v>4589</v>
      </c>
      <c r="C1821" s="3" t="s">
        <v>4590</v>
      </c>
      <c r="D1821" s="3" t="s">
        <v>3680</v>
      </c>
      <c r="E1821" s="4"/>
      <c r="F1821" s="5"/>
      <c r="G1821" s="6"/>
      <c r="H1821" s="18" t="s">
        <v>13</v>
      </c>
    </row>
    <row r="1822" spans="1:8">
      <c r="A1822" s="11">
        <v>1884</v>
      </c>
      <c r="B1822" s="3" t="s">
        <v>4591</v>
      </c>
      <c r="C1822" s="3" t="s">
        <v>4592</v>
      </c>
      <c r="D1822" s="3" t="s">
        <v>3683</v>
      </c>
      <c r="E1822" s="4"/>
      <c r="F1822" s="5"/>
      <c r="G1822" s="6"/>
      <c r="H1822" s="18" t="s">
        <v>13</v>
      </c>
    </row>
    <row r="1823" spans="1:8">
      <c r="A1823" s="11">
        <v>1885</v>
      </c>
      <c r="B1823" s="3" t="s">
        <v>4593</v>
      </c>
      <c r="C1823" s="3" t="s">
        <v>4594</v>
      </c>
      <c r="D1823" s="3" t="s">
        <v>3686</v>
      </c>
      <c r="E1823" s="4"/>
      <c r="F1823" s="5"/>
      <c r="G1823" s="6"/>
      <c r="H1823" s="18" t="s">
        <v>13</v>
      </c>
    </row>
    <row r="1824" spans="1:8">
      <c r="A1824" s="11">
        <v>1886</v>
      </c>
      <c r="B1824" s="3" t="s">
        <v>4595</v>
      </c>
      <c r="C1824" s="3" t="s">
        <v>4596</v>
      </c>
      <c r="D1824" s="3" t="s">
        <v>3689</v>
      </c>
      <c r="E1824" s="4"/>
      <c r="F1824" s="5"/>
      <c r="G1824" s="6"/>
      <c r="H1824" s="18" t="s">
        <v>13</v>
      </c>
    </row>
    <row r="1825" spans="1:8">
      <c r="A1825" s="11">
        <v>1887</v>
      </c>
      <c r="B1825" s="3" t="s">
        <v>4597</v>
      </c>
      <c r="C1825" s="3" t="s">
        <v>4598</v>
      </c>
      <c r="D1825" s="3" t="s">
        <v>3692</v>
      </c>
      <c r="E1825" s="4"/>
      <c r="F1825" s="5"/>
      <c r="G1825" s="6"/>
      <c r="H1825" s="18" t="s">
        <v>13</v>
      </c>
    </row>
    <row r="1826" spans="1:8">
      <c r="A1826" s="11">
        <v>1888</v>
      </c>
      <c r="B1826" s="3" t="s">
        <v>4599</v>
      </c>
      <c r="C1826" s="3" t="s">
        <v>4600</v>
      </c>
      <c r="D1826" s="3" t="s">
        <v>3695</v>
      </c>
      <c r="E1826" s="4"/>
      <c r="F1826" s="5"/>
      <c r="G1826" s="6"/>
      <c r="H1826" s="18" t="s">
        <v>13</v>
      </c>
    </row>
    <row r="1827" spans="1:8">
      <c r="A1827" s="11">
        <v>1889</v>
      </c>
      <c r="B1827" s="3" t="s">
        <v>4601</v>
      </c>
      <c r="C1827" s="3" t="s">
        <v>4602</v>
      </c>
      <c r="D1827" s="3" t="s">
        <v>4603</v>
      </c>
      <c r="E1827" s="4"/>
      <c r="F1827" s="5"/>
      <c r="G1827" s="6"/>
      <c r="H1827" s="18" t="s">
        <v>13</v>
      </c>
    </row>
    <row r="1828" spans="1:8">
      <c r="A1828" s="11">
        <v>1894</v>
      </c>
      <c r="B1828" s="3" t="s">
        <v>4604</v>
      </c>
      <c r="C1828" s="3" t="s">
        <v>4605</v>
      </c>
      <c r="D1828" s="3" t="s">
        <v>4606</v>
      </c>
      <c r="E1828" s="4"/>
      <c r="F1828" s="5"/>
      <c r="G1828" s="6"/>
      <c r="H1828" s="18" t="s">
        <v>13</v>
      </c>
    </row>
    <row r="1829" spans="1:8">
      <c r="A1829" s="11">
        <v>1895</v>
      </c>
      <c r="B1829" s="3" t="s">
        <v>4607</v>
      </c>
      <c r="C1829" s="3" t="s">
        <v>4608</v>
      </c>
      <c r="D1829" s="3" t="s">
        <v>4609</v>
      </c>
      <c r="E1829" s="4"/>
      <c r="F1829" s="5"/>
      <c r="G1829" s="6"/>
      <c r="H1829" s="18" t="s">
        <v>13</v>
      </c>
    </row>
    <row r="1830" spans="1:8">
      <c r="A1830" s="11">
        <v>1896</v>
      </c>
      <c r="B1830" s="3" t="s">
        <v>4610</v>
      </c>
      <c r="C1830" s="3" t="s">
        <v>4611</v>
      </c>
      <c r="D1830" s="3" t="s">
        <v>4612</v>
      </c>
      <c r="E1830" s="4"/>
      <c r="F1830" s="5"/>
      <c r="G1830" s="6"/>
      <c r="H1830" s="18" t="s">
        <v>13</v>
      </c>
    </row>
    <row r="1831" spans="1:8">
      <c r="A1831" s="11">
        <v>1897</v>
      </c>
      <c r="B1831" s="3" t="s">
        <v>4613</v>
      </c>
      <c r="C1831" s="3" t="s">
        <v>4614</v>
      </c>
      <c r="D1831" s="3" t="s">
        <v>4615</v>
      </c>
      <c r="E1831" s="4"/>
      <c r="F1831" s="5"/>
      <c r="G1831" s="6"/>
      <c r="H1831" s="18" t="s">
        <v>13</v>
      </c>
    </row>
    <row r="1832" spans="1:8">
      <c r="A1832" s="11">
        <v>1898</v>
      </c>
      <c r="B1832" s="3" t="s">
        <v>4616</v>
      </c>
      <c r="C1832" s="3" t="s">
        <v>4617</v>
      </c>
      <c r="D1832" s="3" t="s">
        <v>4618</v>
      </c>
      <c r="E1832" s="4"/>
      <c r="F1832" s="5"/>
      <c r="G1832" s="6"/>
      <c r="H1832" s="18" t="s">
        <v>13</v>
      </c>
    </row>
    <row r="1833" spans="1:8">
      <c r="A1833" s="11">
        <v>1899</v>
      </c>
      <c r="B1833" s="3" t="s">
        <v>4619</v>
      </c>
      <c r="C1833" s="3" t="s">
        <v>4620</v>
      </c>
      <c r="D1833" s="3" t="s">
        <v>4621</v>
      </c>
      <c r="E1833" s="4"/>
      <c r="F1833" s="5"/>
      <c r="G1833" s="6"/>
      <c r="H1833" s="18" t="s">
        <v>13</v>
      </c>
    </row>
    <row r="1834" spans="1:8">
      <c r="A1834" s="11">
        <v>1900</v>
      </c>
      <c r="B1834" s="3" t="s">
        <v>4622</v>
      </c>
      <c r="C1834" s="3" t="s">
        <v>4623</v>
      </c>
      <c r="D1834" s="3" t="s">
        <v>4624</v>
      </c>
      <c r="E1834" s="4"/>
      <c r="F1834" s="5"/>
      <c r="G1834" s="6"/>
      <c r="H1834" s="18" t="s">
        <v>13</v>
      </c>
    </row>
    <row r="1835" spans="1:8">
      <c r="A1835" s="11">
        <v>1905</v>
      </c>
      <c r="B1835" s="3" t="s">
        <v>4625</v>
      </c>
      <c r="C1835" s="3" t="s">
        <v>4626</v>
      </c>
      <c r="D1835" s="3" t="s">
        <v>4627</v>
      </c>
      <c r="E1835" s="4"/>
      <c r="F1835" s="5"/>
      <c r="G1835" s="6"/>
      <c r="H1835" s="18" t="s">
        <v>13</v>
      </c>
    </row>
    <row r="1836" spans="1:8">
      <c r="A1836" s="11">
        <v>1906</v>
      </c>
      <c r="B1836" s="3" t="s">
        <v>4628</v>
      </c>
      <c r="C1836" s="3" t="s">
        <v>4629</v>
      </c>
      <c r="D1836" s="3" t="s">
        <v>4630</v>
      </c>
      <c r="E1836" s="4"/>
      <c r="F1836" s="5"/>
      <c r="G1836" s="6"/>
      <c r="H1836" s="18" t="s">
        <v>13</v>
      </c>
    </row>
    <row r="1837" spans="1:8">
      <c r="A1837" s="11">
        <v>1907</v>
      </c>
      <c r="B1837" s="3" t="s">
        <v>4631</v>
      </c>
      <c r="C1837" s="3" t="s">
        <v>4632</v>
      </c>
      <c r="D1837" s="3" t="s">
        <v>4633</v>
      </c>
      <c r="E1837" s="4"/>
      <c r="F1837" s="5"/>
      <c r="G1837" s="6"/>
      <c r="H1837" s="18" t="s">
        <v>13</v>
      </c>
    </row>
    <row r="1838" spans="1:8">
      <c r="A1838" s="11">
        <v>1908</v>
      </c>
      <c r="B1838" s="3" t="s">
        <v>4634</v>
      </c>
      <c r="C1838" s="3" t="s">
        <v>4635</v>
      </c>
      <c r="D1838" s="3" t="s">
        <v>4636</v>
      </c>
      <c r="E1838" s="4"/>
      <c r="F1838" s="5"/>
      <c r="G1838" s="6"/>
      <c r="H1838" s="18" t="s">
        <v>13</v>
      </c>
    </row>
    <row r="1839" spans="1:8">
      <c r="A1839" s="11">
        <v>1909</v>
      </c>
      <c r="B1839" s="3" t="s">
        <v>4637</v>
      </c>
      <c r="C1839" s="3" t="s">
        <v>4638</v>
      </c>
      <c r="D1839" s="3" t="s">
        <v>4639</v>
      </c>
      <c r="E1839" s="4"/>
      <c r="F1839" s="5"/>
      <c r="G1839" s="6"/>
      <c r="H1839" s="18" t="s">
        <v>13</v>
      </c>
    </row>
    <row r="1840" spans="1:8">
      <c r="A1840" s="11">
        <v>1910</v>
      </c>
      <c r="B1840" s="3" t="s">
        <v>4640</v>
      </c>
      <c r="C1840" s="3" t="s">
        <v>4641</v>
      </c>
      <c r="D1840" s="3" t="s">
        <v>4642</v>
      </c>
      <c r="E1840" s="4"/>
      <c r="F1840" s="5"/>
      <c r="G1840" s="6"/>
      <c r="H1840" s="18" t="s">
        <v>13</v>
      </c>
    </row>
    <row r="1841" spans="1:8">
      <c r="A1841" s="11">
        <v>1911</v>
      </c>
      <c r="B1841" s="3" t="s">
        <v>4643</v>
      </c>
      <c r="C1841" s="3" t="s">
        <v>4644</v>
      </c>
      <c r="D1841" s="3" t="s">
        <v>4645</v>
      </c>
      <c r="E1841" s="4"/>
      <c r="F1841" s="5"/>
      <c r="G1841" s="6"/>
      <c r="H1841" s="18" t="s">
        <v>13</v>
      </c>
    </row>
    <row r="1842" spans="1:8">
      <c r="A1842" s="11">
        <v>1916</v>
      </c>
      <c r="B1842" s="3" t="s">
        <v>4646</v>
      </c>
      <c r="C1842" s="3" t="s">
        <v>4647</v>
      </c>
      <c r="D1842" s="3" t="s">
        <v>4648</v>
      </c>
      <c r="E1842" s="4"/>
      <c r="F1842" s="5"/>
      <c r="G1842" s="6"/>
      <c r="H1842" s="18" t="s">
        <v>13</v>
      </c>
    </row>
    <row r="1843" spans="1:8">
      <c r="A1843" s="11">
        <v>1917</v>
      </c>
      <c r="B1843" s="3" t="s">
        <v>4649</v>
      </c>
      <c r="C1843" s="3" t="s">
        <v>4650</v>
      </c>
      <c r="D1843" s="3" t="s">
        <v>4651</v>
      </c>
      <c r="E1843" s="4"/>
      <c r="F1843" s="5"/>
      <c r="G1843" s="6"/>
      <c r="H1843" s="18" t="s">
        <v>13</v>
      </c>
    </row>
    <row r="1844" spans="1:8">
      <c r="A1844" s="11">
        <v>1918</v>
      </c>
      <c r="B1844" s="3" t="s">
        <v>4652</v>
      </c>
      <c r="C1844" s="3" t="s">
        <v>4653</v>
      </c>
      <c r="D1844" s="3" t="s">
        <v>4654</v>
      </c>
      <c r="E1844" s="4"/>
      <c r="F1844" s="5"/>
      <c r="G1844" s="6"/>
      <c r="H1844" s="18" t="s">
        <v>13</v>
      </c>
    </row>
    <row r="1845" spans="1:8">
      <c r="A1845" s="11">
        <v>1919</v>
      </c>
      <c r="B1845" s="3" t="s">
        <v>4655</v>
      </c>
      <c r="C1845" s="3" t="s">
        <v>4656</v>
      </c>
      <c r="D1845" s="3" t="s">
        <v>4657</v>
      </c>
      <c r="E1845" s="4"/>
      <c r="F1845" s="5"/>
      <c r="G1845" s="6"/>
      <c r="H1845" s="18" t="s">
        <v>13</v>
      </c>
    </row>
    <row r="1846" spans="1:8">
      <c r="A1846" s="11">
        <v>1920</v>
      </c>
      <c r="B1846" s="3" t="s">
        <v>4658</v>
      </c>
      <c r="C1846" s="3" t="s">
        <v>4659</v>
      </c>
      <c r="D1846" s="3" t="s">
        <v>4660</v>
      </c>
      <c r="E1846" s="4"/>
      <c r="F1846" s="5"/>
      <c r="G1846" s="6"/>
      <c r="H1846" s="18" t="s">
        <v>13</v>
      </c>
    </row>
    <row r="1847" spans="1:8">
      <c r="A1847" s="11">
        <v>1921</v>
      </c>
      <c r="B1847" s="3" t="s">
        <v>4661</v>
      </c>
      <c r="C1847" s="3" t="s">
        <v>4662</v>
      </c>
      <c r="D1847" s="3" t="s">
        <v>4663</v>
      </c>
      <c r="E1847" s="4"/>
      <c r="F1847" s="5"/>
      <c r="G1847" s="6"/>
      <c r="H1847" s="18" t="s">
        <v>13</v>
      </c>
    </row>
    <row r="1848" spans="1:8">
      <c r="A1848" s="11">
        <v>1922</v>
      </c>
      <c r="B1848" s="3" t="s">
        <v>4664</v>
      </c>
      <c r="C1848" s="3" t="s">
        <v>4665</v>
      </c>
      <c r="D1848" s="3" t="s">
        <v>4666</v>
      </c>
      <c r="E1848" s="4"/>
      <c r="F1848" s="5"/>
      <c r="G1848" s="6"/>
      <c r="H1848" s="18" t="s">
        <v>13</v>
      </c>
    </row>
    <row r="1849" spans="1:8">
      <c r="A1849" s="11">
        <v>1927</v>
      </c>
      <c r="B1849" s="3" t="s">
        <v>4667</v>
      </c>
      <c r="C1849" s="3" t="s">
        <v>4668</v>
      </c>
      <c r="D1849" s="3" t="s">
        <v>4669</v>
      </c>
      <c r="E1849" s="4"/>
      <c r="F1849" s="5"/>
      <c r="G1849" s="6"/>
      <c r="H1849" s="18" t="s">
        <v>13</v>
      </c>
    </row>
    <row r="1850" spans="1:8">
      <c r="A1850" s="11">
        <v>1928</v>
      </c>
      <c r="B1850" s="3" t="s">
        <v>4670</v>
      </c>
      <c r="C1850" s="3" t="s">
        <v>4671</v>
      </c>
      <c r="D1850" s="3" t="s">
        <v>4672</v>
      </c>
      <c r="E1850" s="4"/>
      <c r="F1850" s="5"/>
      <c r="G1850" s="6"/>
      <c r="H1850" s="18" t="s">
        <v>13</v>
      </c>
    </row>
    <row r="1851" spans="1:8">
      <c r="A1851" s="11">
        <v>1929</v>
      </c>
      <c r="B1851" s="3" t="s">
        <v>4673</v>
      </c>
      <c r="C1851" s="3" t="s">
        <v>4674</v>
      </c>
      <c r="D1851" s="3" t="s">
        <v>4675</v>
      </c>
      <c r="E1851" s="4"/>
      <c r="F1851" s="5"/>
      <c r="G1851" s="6"/>
      <c r="H1851" s="18" t="s">
        <v>13</v>
      </c>
    </row>
    <row r="1852" spans="1:8">
      <c r="A1852" s="11">
        <v>1930</v>
      </c>
      <c r="B1852" s="3" t="s">
        <v>4676</v>
      </c>
      <c r="C1852" s="3" t="s">
        <v>4677</v>
      </c>
      <c r="D1852" s="3" t="s">
        <v>4678</v>
      </c>
      <c r="E1852" s="4"/>
      <c r="F1852" s="5"/>
      <c r="G1852" s="6"/>
      <c r="H1852" s="18" t="s">
        <v>13</v>
      </c>
    </row>
    <row r="1853" spans="1:8">
      <c r="A1853" s="11">
        <v>1931</v>
      </c>
      <c r="B1853" s="3" t="s">
        <v>4679</v>
      </c>
      <c r="C1853" s="3" t="s">
        <v>4680</v>
      </c>
      <c r="D1853" s="3" t="s">
        <v>4681</v>
      </c>
      <c r="E1853" s="4"/>
      <c r="F1853" s="5"/>
      <c r="G1853" s="6"/>
      <c r="H1853" s="18" t="s">
        <v>13</v>
      </c>
    </row>
    <row r="1854" spans="1:8">
      <c r="A1854" s="11">
        <v>1932</v>
      </c>
      <c r="B1854" s="3" t="s">
        <v>4682</v>
      </c>
      <c r="C1854" s="3" t="s">
        <v>4683</v>
      </c>
      <c r="D1854" s="3" t="s">
        <v>4684</v>
      </c>
      <c r="E1854" s="4"/>
      <c r="F1854" s="5"/>
      <c r="G1854" s="6"/>
      <c r="H1854" s="18" t="s">
        <v>13</v>
      </c>
    </row>
    <row r="1855" spans="1:8">
      <c r="A1855" s="11">
        <v>1933</v>
      </c>
      <c r="B1855" s="3" t="s">
        <v>4685</v>
      </c>
      <c r="C1855" s="3" t="s">
        <v>4686</v>
      </c>
      <c r="D1855" s="3" t="s">
        <v>4687</v>
      </c>
      <c r="E1855" s="4"/>
      <c r="F1855" s="5"/>
      <c r="G1855" s="6"/>
      <c r="H1855" s="18" t="s">
        <v>13</v>
      </c>
    </row>
    <row r="1856" spans="1:8">
      <c r="A1856" s="11">
        <v>1814</v>
      </c>
      <c r="B1856" s="3" t="s">
        <v>4688</v>
      </c>
      <c r="C1856" s="3" t="s">
        <v>4689</v>
      </c>
      <c r="D1856" s="3" t="s">
        <v>4690</v>
      </c>
      <c r="E1856" s="4"/>
      <c r="F1856" s="5">
        <v>5</v>
      </c>
      <c r="G1856" s="6" t="str">
        <f>4868.21*1.00000000</f>
        <v>0</v>
      </c>
      <c r="H1856" s="18" t="s">
        <v>13</v>
      </c>
    </row>
    <row r="1857" spans="1:8">
      <c r="A1857" s="11">
        <v>1815</v>
      </c>
      <c r="B1857" s="3" t="s">
        <v>4691</v>
      </c>
      <c r="C1857" s="3" t="s">
        <v>4692</v>
      </c>
      <c r="D1857" s="3" t="s">
        <v>4693</v>
      </c>
      <c r="E1857" s="4"/>
      <c r="F1857" s="5">
        <v>5</v>
      </c>
      <c r="G1857" s="6" t="str">
        <f>5328.68*1.00000000</f>
        <v>0</v>
      </c>
      <c r="H1857" s="18" t="s">
        <v>13</v>
      </c>
    </row>
    <row r="1858" spans="1:8">
      <c r="A1858" s="11">
        <v>1816</v>
      </c>
      <c r="B1858" s="3" t="s">
        <v>4694</v>
      </c>
      <c r="C1858" s="3" t="s">
        <v>4695</v>
      </c>
      <c r="D1858" s="3" t="s">
        <v>4696</v>
      </c>
      <c r="E1858" s="4"/>
      <c r="F1858" s="5">
        <v>5</v>
      </c>
      <c r="G1858" s="6" t="str">
        <f>5950.58*1.00000000</f>
        <v>0</v>
      </c>
      <c r="H1858" s="18" t="s">
        <v>13</v>
      </c>
    </row>
    <row r="1859" spans="1:8">
      <c r="A1859" s="11">
        <v>1824</v>
      </c>
      <c r="B1859" s="3" t="s">
        <v>4697</v>
      </c>
      <c r="C1859" s="3" t="s">
        <v>4698</v>
      </c>
      <c r="D1859" s="3" t="s">
        <v>4699</v>
      </c>
      <c r="E1859" s="4"/>
      <c r="F1859" s="5">
        <v>5</v>
      </c>
      <c r="G1859" s="6" t="str">
        <f>9242.54*1.00000000</f>
        <v>0</v>
      </c>
      <c r="H1859" s="18" t="s">
        <v>13</v>
      </c>
    </row>
    <row r="1860" spans="1:8">
      <c r="A1860" s="11">
        <v>1825</v>
      </c>
      <c r="B1860" s="3" t="s">
        <v>4700</v>
      </c>
      <c r="C1860" s="3" t="s">
        <v>4701</v>
      </c>
      <c r="D1860" s="3" t="s">
        <v>4702</v>
      </c>
      <c r="E1860" s="4"/>
      <c r="F1860" s="5">
        <v>5</v>
      </c>
      <c r="G1860" s="6" t="str">
        <f>10222.38*1.00000000</f>
        <v>0</v>
      </c>
      <c r="H1860" s="18" t="s">
        <v>13</v>
      </c>
    </row>
    <row r="1861" spans="1:8">
      <c r="A1861" s="11">
        <v>1826</v>
      </c>
      <c r="B1861" s="3" t="s">
        <v>4703</v>
      </c>
      <c r="C1861" s="3" t="s">
        <v>4704</v>
      </c>
      <c r="D1861" s="3" t="s">
        <v>4705</v>
      </c>
      <c r="E1861" s="4"/>
      <c r="F1861" s="5">
        <v>5</v>
      </c>
      <c r="G1861" s="6" t="str">
        <f>11190.06*1.00000000</f>
        <v>0</v>
      </c>
      <c r="H1861" s="18" t="s">
        <v>13</v>
      </c>
    </row>
    <row r="1862" spans="1:8">
      <c r="A1862" s="11">
        <v>1827</v>
      </c>
      <c r="B1862" s="3" t="s">
        <v>4706</v>
      </c>
      <c r="C1862" s="3" t="s">
        <v>4707</v>
      </c>
      <c r="D1862" s="3" t="s">
        <v>4708</v>
      </c>
      <c r="E1862" s="4"/>
      <c r="F1862" s="5">
        <v>5</v>
      </c>
      <c r="G1862" s="6" t="str">
        <f>12497.51*1.00000000</f>
        <v>0</v>
      </c>
      <c r="H1862" s="18" t="s">
        <v>13</v>
      </c>
    </row>
    <row r="1863" spans="1:8">
      <c r="A1863" s="11">
        <v>1835</v>
      </c>
      <c r="B1863" s="3" t="s">
        <v>4709</v>
      </c>
      <c r="C1863" s="3" t="s">
        <v>4710</v>
      </c>
      <c r="D1863" s="3" t="s">
        <v>4711</v>
      </c>
      <c r="E1863" s="4"/>
      <c r="F1863" s="5">
        <v>4</v>
      </c>
      <c r="G1863" s="6" t="str">
        <f>13861.96*1.00000000</f>
        <v>0</v>
      </c>
      <c r="H1863" s="18" t="s">
        <v>13</v>
      </c>
    </row>
    <row r="1864" spans="1:8">
      <c r="A1864" s="11">
        <v>1836</v>
      </c>
      <c r="B1864" s="3" t="s">
        <v>4712</v>
      </c>
      <c r="C1864" s="3" t="s">
        <v>4713</v>
      </c>
      <c r="D1864" s="3" t="s">
        <v>4714</v>
      </c>
      <c r="E1864" s="4"/>
      <c r="F1864" s="5">
        <v>4</v>
      </c>
      <c r="G1864" s="6" t="str">
        <f>15332.63*1.00000000</f>
        <v>0</v>
      </c>
      <c r="H1864" s="18" t="s">
        <v>13</v>
      </c>
    </row>
    <row r="1865" spans="1:8">
      <c r="A1865" s="11">
        <v>1837</v>
      </c>
      <c r="B1865" s="3" t="s">
        <v>4715</v>
      </c>
      <c r="C1865" s="3" t="s">
        <v>4716</v>
      </c>
      <c r="D1865" s="3" t="s">
        <v>4717</v>
      </c>
      <c r="E1865" s="4"/>
      <c r="F1865" s="5">
        <v>4</v>
      </c>
      <c r="G1865" s="6" t="str">
        <f>16785.65*1.00000000</f>
        <v>0</v>
      </c>
      <c r="H1865" s="18" t="s">
        <v>13</v>
      </c>
    </row>
    <row r="1866" spans="1:8">
      <c r="A1866" s="11">
        <v>1838</v>
      </c>
      <c r="B1866" s="3" t="s">
        <v>4718</v>
      </c>
      <c r="C1866" s="3" t="s">
        <v>4719</v>
      </c>
      <c r="D1866" s="3" t="s">
        <v>4720</v>
      </c>
      <c r="E1866" s="4"/>
      <c r="F1866" s="5">
        <v>4</v>
      </c>
      <c r="G1866" s="6" t="str">
        <f>18745.94*1.00000000</f>
        <v>0</v>
      </c>
      <c r="H1866" s="18" t="s">
        <v>13</v>
      </c>
    </row>
    <row r="1867" spans="1:8">
      <c r="A1867" s="11">
        <v>1846</v>
      </c>
      <c r="B1867" s="3" t="s">
        <v>4721</v>
      </c>
      <c r="C1867" s="3" t="s">
        <v>4722</v>
      </c>
      <c r="D1867" s="3" t="s">
        <v>4723</v>
      </c>
      <c r="E1867" s="4"/>
      <c r="F1867" s="5">
        <v>5</v>
      </c>
      <c r="G1867" s="6" t="str">
        <f>18483.24*1.00000000</f>
        <v>0</v>
      </c>
      <c r="H1867" s="18" t="s">
        <v>13</v>
      </c>
    </row>
    <row r="1868" spans="1:8">
      <c r="A1868" s="11">
        <v>1847</v>
      </c>
      <c r="B1868" s="3" t="s">
        <v>4724</v>
      </c>
      <c r="C1868" s="3" t="s">
        <v>4725</v>
      </c>
      <c r="D1868" s="3" t="s">
        <v>4726</v>
      </c>
      <c r="E1868" s="4"/>
      <c r="F1868" s="5">
        <v>2</v>
      </c>
      <c r="G1868" s="6" t="str">
        <f>20443.51*1.00000000</f>
        <v>0</v>
      </c>
      <c r="H1868" s="18" t="s">
        <v>13</v>
      </c>
    </row>
    <row r="1869" spans="1:8">
      <c r="A1869" s="11">
        <v>1848</v>
      </c>
      <c r="B1869" s="3" t="s">
        <v>4727</v>
      </c>
      <c r="C1869" s="3" t="s">
        <v>4728</v>
      </c>
      <c r="D1869" s="3" t="s">
        <v>4729</v>
      </c>
      <c r="E1869" s="4"/>
      <c r="F1869" s="5">
        <v>5</v>
      </c>
      <c r="G1869" s="6" t="str">
        <f>22380.7*1.00000000</f>
        <v>0</v>
      </c>
      <c r="H1869" s="18" t="s">
        <v>13</v>
      </c>
    </row>
    <row r="1870" spans="1:8">
      <c r="A1870" s="11">
        <v>1849</v>
      </c>
      <c r="B1870" s="3" t="s">
        <v>4730</v>
      </c>
      <c r="C1870" s="3" t="s">
        <v>4731</v>
      </c>
      <c r="D1870" s="3" t="s">
        <v>4732</v>
      </c>
      <c r="E1870" s="4"/>
      <c r="F1870" s="5">
        <v>5</v>
      </c>
      <c r="G1870" s="6" t="str">
        <f>24993.79*1.00000000</f>
        <v>0</v>
      </c>
      <c r="H1870" s="18" t="s">
        <v>13</v>
      </c>
    </row>
    <row r="1871" spans="1:8">
      <c r="A1871" s="11">
        <v>1857</v>
      </c>
      <c r="B1871" s="3" t="s">
        <v>4733</v>
      </c>
      <c r="C1871" s="3" t="s">
        <v>4734</v>
      </c>
      <c r="D1871" s="3" t="s">
        <v>4735</v>
      </c>
      <c r="E1871" s="4"/>
      <c r="F1871" s="5">
        <v>5</v>
      </c>
      <c r="G1871" s="6" t="str">
        <f>3266.53*1.00000000</f>
        <v>0</v>
      </c>
      <c r="H1871" s="18" t="s">
        <v>13</v>
      </c>
    </row>
    <row r="1872" spans="1:8">
      <c r="A1872" s="11">
        <v>1858</v>
      </c>
      <c r="B1872" s="3" t="s">
        <v>4736</v>
      </c>
      <c r="C1872" s="3" t="s">
        <v>4737</v>
      </c>
      <c r="D1872" s="3" t="s">
        <v>4738</v>
      </c>
      <c r="E1872" s="4"/>
      <c r="F1872" s="5">
        <v>4</v>
      </c>
      <c r="G1872" s="6" t="str">
        <f>3608.09*1.00000000</f>
        <v>0</v>
      </c>
      <c r="H1872" s="18" t="s">
        <v>13</v>
      </c>
    </row>
    <row r="1873" spans="1:8">
      <c r="A1873" s="11">
        <v>1859</v>
      </c>
      <c r="B1873" s="3" t="s">
        <v>4739</v>
      </c>
      <c r="C1873" s="3" t="s">
        <v>4740</v>
      </c>
      <c r="D1873" s="3" t="s">
        <v>4741</v>
      </c>
      <c r="E1873" s="4"/>
      <c r="F1873" s="5">
        <v>4</v>
      </c>
      <c r="G1873" s="6" t="str">
        <f>4189.31*1.00000000</f>
        <v>0</v>
      </c>
      <c r="H1873" s="18" t="s">
        <v>13</v>
      </c>
    </row>
    <row r="1874" spans="1:8">
      <c r="A1874" s="11">
        <v>1860</v>
      </c>
      <c r="B1874" s="3" t="s">
        <v>4742</v>
      </c>
      <c r="C1874" s="3" t="s">
        <v>4743</v>
      </c>
      <c r="D1874" s="3" t="s">
        <v>4744</v>
      </c>
      <c r="E1874" s="4"/>
      <c r="F1874" s="5">
        <v>4</v>
      </c>
      <c r="G1874" s="6" t="str">
        <f>5752.18*1.00000000</f>
        <v>0</v>
      </c>
      <c r="H1874" s="18" t="s">
        <v>13</v>
      </c>
    </row>
    <row r="1875" spans="1:8">
      <c r="A1875" s="11">
        <v>1868</v>
      </c>
      <c r="B1875" s="3" t="s">
        <v>4745</v>
      </c>
      <c r="C1875" s="3" t="s">
        <v>4746</v>
      </c>
      <c r="D1875" s="3" t="s">
        <v>4747</v>
      </c>
      <c r="E1875" s="4"/>
      <c r="F1875" s="5">
        <v>5</v>
      </c>
      <c r="G1875" s="6" t="str">
        <f>6858.82*1.00000000</f>
        <v>0</v>
      </c>
      <c r="H1875" s="18" t="s">
        <v>13</v>
      </c>
    </row>
    <row r="1876" spans="1:8">
      <c r="A1876" s="11">
        <v>1869</v>
      </c>
      <c r="B1876" s="3" t="s">
        <v>4748</v>
      </c>
      <c r="C1876" s="3" t="s">
        <v>4749</v>
      </c>
      <c r="D1876" s="3" t="s">
        <v>4750</v>
      </c>
      <c r="E1876" s="4"/>
      <c r="F1876" s="5">
        <v>4</v>
      </c>
      <c r="G1876" s="6" t="str">
        <f>7576.52*1.00000000</f>
        <v>0</v>
      </c>
      <c r="H1876" s="18" t="s">
        <v>13</v>
      </c>
    </row>
    <row r="1877" spans="1:8">
      <c r="A1877" s="11">
        <v>1870</v>
      </c>
      <c r="B1877" s="3" t="s">
        <v>4751</v>
      </c>
      <c r="C1877" s="3" t="s">
        <v>4752</v>
      </c>
      <c r="D1877" s="3" t="s">
        <v>4753</v>
      </c>
      <c r="E1877" s="4"/>
      <c r="F1877" s="5">
        <v>4</v>
      </c>
      <c r="G1877" s="6" t="str">
        <f>8691.08*1.00000000</f>
        <v>0</v>
      </c>
      <c r="H1877" s="18" t="s">
        <v>13</v>
      </c>
    </row>
    <row r="1878" spans="1:8">
      <c r="A1878" s="11">
        <v>1871</v>
      </c>
      <c r="B1878" s="3" t="s">
        <v>4754</v>
      </c>
      <c r="C1878" s="3" t="s">
        <v>4755</v>
      </c>
      <c r="D1878" s="3" t="s">
        <v>4756</v>
      </c>
      <c r="E1878" s="4"/>
      <c r="F1878" s="5">
        <v>5</v>
      </c>
      <c r="G1878" s="6" t="str">
        <f>12004.86*1.00000000</f>
        <v>0</v>
      </c>
      <c r="H1878" s="18" t="s">
        <v>13</v>
      </c>
    </row>
    <row r="1879" spans="1:8">
      <c r="A1879" s="11">
        <v>1879</v>
      </c>
      <c r="B1879" s="3" t="s">
        <v>4757</v>
      </c>
      <c r="C1879" s="3" t="s">
        <v>4758</v>
      </c>
      <c r="D1879" s="3" t="s">
        <v>4759</v>
      </c>
      <c r="E1879" s="4"/>
      <c r="F1879" s="5">
        <v>2</v>
      </c>
      <c r="G1879" s="6"/>
      <c r="H1879" s="18" t="s">
        <v>13</v>
      </c>
    </row>
    <row r="1880" spans="1:8">
      <c r="A1880" s="11">
        <v>1880</v>
      </c>
      <c r="B1880" s="3" t="s">
        <v>4760</v>
      </c>
      <c r="C1880" s="3" t="s">
        <v>4761</v>
      </c>
      <c r="D1880" s="3" t="s">
        <v>4762</v>
      </c>
      <c r="E1880" s="4"/>
      <c r="F1880" s="5">
        <v>2</v>
      </c>
      <c r="G1880" s="6" t="str">
        <f>11363.57*1.00000000</f>
        <v>0</v>
      </c>
      <c r="H1880" s="18" t="s">
        <v>13</v>
      </c>
    </row>
    <row r="1881" spans="1:8">
      <c r="A1881" s="11">
        <v>1881</v>
      </c>
      <c r="B1881" s="3" t="s">
        <v>4763</v>
      </c>
      <c r="C1881" s="3" t="s">
        <v>4764</v>
      </c>
      <c r="D1881" s="3" t="s">
        <v>4765</v>
      </c>
      <c r="E1881" s="4"/>
      <c r="F1881" s="5">
        <v>2</v>
      </c>
      <c r="G1881" s="6" t="str">
        <f>12457.49*1.00000000</f>
        <v>0</v>
      </c>
      <c r="H1881" s="18" t="s">
        <v>13</v>
      </c>
    </row>
    <row r="1882" spans="1:8">
      <c r="A1882" s="11">
        <v>1882</v>
      </c>
      <c r="B1882" s="3" t="s">
        <v>4766</v>
      </c>
      <c r="C1882" s="3" t="s">
        <v>4767</v>
      </c>
      <c r="D1882" s="3" t="s">
        <v>4768</v>
      </c>
      <c r="E1882" s="4"/>
      <c r="F1882" s="5">
        <v>2</v>
      </c>
      <c r="G1882" s="6" t="str">
        <f>13909.9*1.00000000</f>
        <v>0</v>
      </c>
      <c r="H1882" s="18" t="s">
        <v>13</v>
      </c>
    </row>
    <row r="1883" spans="1:8">
      <c r="A1883" s="11">
        <v>1890</v>
      </c>
      <c r="B1883" s="3" t="s">
        <v>4769</v>
      </c>
      <c r="C1883" s="3" t="s">
        <v>4770</v>
      </c>
      <c r="D1883" s="3" t="s">
        <v>4771</v>
      </c>
      <c r="E1883" s="4"/>
      <c r="F1883" s="5">
        <v>5</v>
      </c>
      <c r="G1883" s="6" t="str">
        <f>13719.4*1.00000000</f>
        <v>0</v>
      </c>
      <c r="H1883" s="18" t="s">
        <v>13</v>
      </c>
    </row>
    <row r="1884" spans="1:8">
      <c r="A1884" s="11">
        <v>1891</v>
      </c>
      <c r="B1884" s="3" t="s">
        <v>4772</v>
      </c>
      <c r="C1884" s="3" t="s">
        <v>4773</v>
      </c>
      <c r="D1884" s="3" t="s">
        <v>4774</v>
      </c>
      <c r="E1884" s="4"/>
      <c r="F1884" s="5">
        <v>4</v>
      </c>
      <c r="G1884" s="6" t="str">
        <f>15153.05*1.00000000</f>
        <v>0</v>
      </c>
      <c r="H1884" s="18" t="s">
        <v>13</v>
      </c>
    </row>
    <row r="1885" spans="1:8">
      <c r="A1885" s="11">
        <v>1892</v>
      </c>
      <c r="B1885" s="3" t="s">
        <v>4775</v>
      </c>
      <c r="C1885" s="3" t="s">
        <v>4776</v>
      </c>
      <c r="D1885" s="3" t="s">
        <v>4777</v>
      </c>
      <c r="E1885" s="4"/>
      <c r="F1885" s="5">
        <v>4</v>
      </c>
      <c r="G1885" s="6" t="str">
        <f>17132.1*1.00000000</f>
        <v>0</v>
      </c>
      <c r="H1885" s="18" t="s">
        <v>13</v>
      </c>
    </row>
    <row r="1886" spans="1:8">
      <c r="A1886" s="11">
        <v>1893</v>
      </c>
      <c r="B1886" s="3" t="s">
        <v>4778</v>
      </c>
      <c r="C1886" s="3" t="s">
        <v>4779</v>
      </c>
      <c r="D1886" s="3" t="s">
        <v>4780</v>
      </c>
      <c r="E1886" s="4"/>
      <c r="F1886" s="5">
        <v>4</v>
      </c>
      <c r="G1886" s="6" t="str">
        <f>23634.75*1.00000000</f>
        <v>0</v>
      </c>
      <c r="H1886" s="18" t="s">
        <v>13</v>
      </c>
    </row>
    <row r="1887" spans="1:8">
      <c r="A1887" s="11">
        <v>1901</v>
      </c>
      <c r="B1887" s="3" t="s">
        <v>4781</v>
      </c>
      <c r="C1887" s="3" t="s">
        <v>4782</v>
      </c>
      <c r="D1887" s="3" t="s">
        <v>4783</v>
      </c>
      <c r="E1887" s="4"/>
      <c r="F1887" s="5">
        <v>5</v>
      </c>
      <c r="G1887" s="6" t="str">
        <f>4362.81*1.00000000</f>
        <v>0</v>
      </c>
      <c r="H1887" s="18" t="s">
        <v>13</v>
      </c>
    </row>
    <row r="1888" spans="1:8">
      <c r="A1888" s="11">
        <v>1902</v>
      </c>
      <c r="B1888" s="3" t="s">
        <v>4784</v>
      </c>
      <c r="C1888" s="3" t="s">
        <v>4785</v>
      </c>
      <c r="D1888" s="3" t="s">
        <v>4786</v>
      </c>
      <c r="E1888" s="4"/>
      <c r="F1888" s="5">
        <v>5</v>
      </c>
      <c r="G1888" s="6" t="str">
        <f>4820.88*1.00000000</f>
        <v>0</v>
      </c>
      <c r="H1888" s="18" t="s">
        <v>13</v>
      </c>
    </row>
    <row r="1889" spans="1:8">
      <c r="A1889" s="11">
        <v>1903</v>
      </c>
      <c r="B1889" s="3" t="s">
        <v>4787</v>
      </c>
      <c r="C1889" s="3" t="s">
        <v>4788</v>
      </c>
      <c r="D1889" s="3" t="s">
        <v>4789</v>
      </c>
      <c r="E1889" s="4"/>
      <c r="F1889" s="5">
        <v>5</v>
      </c>
      <c r="G1889" s="6" t="str">
        <f>5502.21*1.00000000</f>
        <v>0</v>
      </c>
      <c r="H1889" s="18" t="s">
        <v>13</v>
      </c>
    </row>
    <row r="1890" spans="1:8">
      <c r="A1890" s="11">
        <v>1904</v>
      </c>
      <c r="B1890" s="3" t="s">
        <v>4790</v>
      </c>
      <c r="C1890" s="3" t="s">
        <v>4791</v>
      </c>
      <c r="D1890" s="3" t="s">
        <v>4792</v>
      </c>
      <c r="E1890" s="4"/>
      <c r="F1890" s="5">
        <v>5</v>
      </c>
      <c r="G1890" s="6" t="str">
        <f>6190.21*1.00000000</f>
        <v>0</v>
      </c>
      <c r="H1890" s="18" t="s">
        <v>13</v>
      </c>
    </row>
    <row r="1891" spans="1:8">
      <c r="A1891" s="11">
        <v>1912</v>
      </c>
      <c r="B1891" s="3" t="s">
        <v>4793</v>
      </c>
      <c r="C1891" s="3" t="s">
        <v>4794</v>
      </c>
      <c r="D1891" s="3" t="s">
        <v>4795</v>
      </c>
      <c r="E1891" s="4"/>
      <c r="F1891" s="5">
        <v>5</v>
      </c>
      <c r="G1891" s="6" t="str">
        <f>9161.86*1.00000000</f>
        <v>0</v>
      </c>
      <c r="H1891" s="18" t="s">
        <v>13</v>
      </c>
    </row>
    <row r="1892" spans="1:8">
      <c r="A1892" s="11">
        <v>1913</v>
      </c>
      <c r="B1892" s="3" t="s">
        <v>4796</v>
      </c>
      <c r="C1892" s="3" t="s">
        <v>4797</v>
      </c>
      <c r="D1892" s="3" t="s">
        <v>4798</v>
      </c>
      <c r="E1892" s="4"/>
      <c r="F1892" s="5">
        <v>5</v>
      </c>
      <c r="G1892" s="6" t="str">
        <f>10124.09*1.00000000</f>
        <v>0</v>
      </c>
      <c r="H1892" s="18" t="s">
        <v>13</v>
      </c>
    </row>
    <row r="1893" spans="1:8">
      <c r="A1893" s="11">
        <v>1914</v>
      </c>
      <c r="B1893" s="3" t="s">
        <v>4799</v>
      </c>
      <c r="C1893" s="3" t="s">
        <v>4800</v>
      </c>
      <c r="D1893" s="3" t="s">
        <v>4801</v>
      </c>
      <c r="E1893" s="4"/>
      <c r="F1893" s="5">
        <v>5</v>
      </c>
      <c r="G1893" s="6" t="str">
        <f>11085.69*1.00000000</f>
        <v>0</v>
      </c>
      <c r="H1893" s="18" t="s">
        <v>13</v>
      </c>
    </row>
    <row r="1894" spans="1:8">
      <c r="A1894" s="11">
        <v>1915</v>
      </c>
      <c r="B1894" s="3" t="s">
        <v>4802</v>
      </c>
      <c r="C1894" s="3" t="s">
        <v>4803</v>
      </c>
      <c r="D1894" s="3" t="s">
        <v>4804</v>
      </c>
      <c r="E1894" s="4"/>
      <c r="F1894" s="5">
        <v>5</v>
      </c>
      <c r="G1894" s="6" t="str">
        <f>12367.06*1.00000000</f>
        <v>0</v>
      </c>
      <c r="H1894" s="18" t="s">
        <v>13</v>
      </c>
    </row>
    <row r="1895" spans="1:8">
      <c r="A1895" s="11">
        <v>1923</v>
      </c>
      <c r="B1895" s="3" t="s">
        <v>4805</v>
      </c>
      <c r="C1895" s="3" t="s">
        <v>4806</v>
      </c>
      <c r="D1895" s="3" t="s">
        <v>4807</v>
      </c>
      <c r="E1895" s="4"/>
      <c r="F1895" s="5">
        <v>5</v>
      </c>
      <c r="G1895" s="6" t="str">
        <f>13743.06*1.00000000</f>
        <v>0</v>
      </c>
      <c r="H1895" s="18" t="s">
        <v>13</v>
      </c>
    </row>
    <row r="1896" spans="1:8">
      <c r="A1896" s="11">
        <v>1924</v>
      </c>
      <c r="B1896" s="3" t="s">
        <v>4808</v>
      </c>
      <c r="C1896" s="3" t="s">
        <v>4809</v>
      </c>
      <c r="D1896" s="3" t="s">
        <v>4810</v>
      </c>
      <c r="E1896" s="4"/>
      <c r="F1896" s="5">
        <v>4</v>
      </c>
      <c r="G1896" s="6" t="str">
        <f>15184.6*1.00000000</f>
        <v>0</v>
      </c>
      <c r="H1896" s="18" t="s">
        <v>13</v>
      </c>
    </row>
    <row r="1897" spans="1:8">
      <c r="A1897" s="11">
        <v>1925</v>
      </c>
      <c r="B1897" s="3" t="s">
        <v>4811</v>
      </c>
      <c r="C1897" s="3" t="s">
        <v>4812</v>
      </c>
      <c r="D1897" s="3" t="s">
        <v>4813</v>
      </c>
      <c r="E1897" s="4"/>
      <c r="F1897" s="5">
        <v>4</v>
      </c>
      <c r="G1897" s="6" t="str">
        <f>16627.31*1.00000000</f>
        <v>0</v>
      </c>
      <c r="H1897" s="18" t="s">
        <v>13</v>
      </c>
    </row>
    <row r="1898" spans="1:8">
      <c r="A1898" s="11">
        <v>1926</v>
      </c>
      <c r="B1898" s="3" t="s">
        <v>4814</v>
      </c>
      <c r="C1898" s="3" t="s">
        <v>4815</v>
      </c>
      <c r="D1898" s="3" t="s">
        <v>4816</v>
      </c>
      <c r="E1898" s="4"/>
      <c r="F1898" s="5">
        <v>5</v>
      </c>
      <c r="G1898" s="6" t="str">
        <f>18551.18*1.00000000</f>
        <v>0</v>
      </c>
      <c r="H1898" s="18" t="s">
        <v>13</v>
      </c>
    </row>
    <row r="1899" spans="1:8">
      <c r="A1899" s="11">
        <v>1934</v>
      </c>
      <c r="B1899" s="3" t="s">
        <v>4817</v>
      </c>
      <c r="C1899" s="3" t="s">
        <v>4818</v>
      </c>
      <c r="D1899" s="3" t="s">
        <v>4819</v>
      </c>
      <c r="E1899" s="4"/>
      <c r="F1899" s="5">
        <v>5</v>
      </c>
      <c r="G1899" s="6" t="str">
        <f>18324.27*1.00000000</f>
        <v>0</v>
      </c>
      <c r="H1899" s="18" t="s">
        <v>13</v>
      </c>
    </row>
    <row r="1900" spans="1:8">
      <c r="A1900" s="11">
        <v>1935</v>
      </c>
      <c r="B1900" s="3" t="s">
        <v>4820</v>
      </c>
      <c r="C1900" s="3" t="s">
        <v>4821</v>
      </c>
      <c r="D1900" s="3" t="s">
        <v>4822</v>
      </c>
      <c r="E1900" s="4"/>
      <c r="F1900" s="5">
        <v>5</v>
      </c>
      <c r="G1900" s="6" t="str">
        <f>20246.93*1.00000000</f>
        <v>0</v>
      </c>
      <c r="H1900" s="18" t="s">
        <v>13</v>
      </c>
    </row>
    <row r="1901" spans="1:8">
      <c r="A1901" s="11">
        <v>1936</v>
      </c>
      <c r="B1901" s="3" t="s">
        <v>4823</v>
      </c>
      <c r="C1901" s="3" t="s">
        <v>4824</v>
      </c>
      <c r="D1901" s="3" t="s">
        <v>4825</v>
      </c>
      <c r="E1901" s="4"/>
      <c r="F1901" s="5">
        <v>5</v>
      </c>
      <c r="G1901" s="6" t="str">
        <f>24009.71*1.00000000</f>
        <v>0</v>
      </c>
      <c r="H1901" s="18" t="s">
        <v>13</v>
      </c>
    </row>
    <row r="1902" spans="1:8">
      <c r="A1902" s="11">
        <v>1937</v>
      </c>
      <c r="B1902" s="3" t="s">
        <v>4826</v>
      </c>
      <c r="C1902" s="3" t="s">
        <v>4827</v>
      </c>
      <c r="D1902" s="3" t="s">
        <v>4828</v>
      </c>
      <c r="E1902" s="4"/>
      <c r="F1902" s="5">
        <v>5</v>
      </c>
      <c r="G1902" s="6" t="str">
        <f>27823.45*1.00000000</f>
        <v>0</v>
      </c>
      <c r="H1902" s="18" t="s">
        <v>13</v>
      </c>
    </row>
    <row r="1903" spans="1:8">
      <c r="A1903" s="12" t="s">
        <v>4829</v>
      </c>
      <c r="B1903" s="3"/>
      <c r="C1903" s="3"/>
      <c r="D1903" s="3"/>
      <c r="E1903" s="4"/>
      <c r="F1903" s="5"/>
      <c r="G1903" s="4"/>
      <c r="H1903" s="18"/>
    </row>
    <row r="1904" spans="1:8">
      <c r="A1904" s="11">
        <v>2121</v>
      </c>
      <c r="B1904" s="3" t="s">
        <v>4830</v>
      </c>
      <c r="C1904" s="3" t="s">
        <v>4831</v>
      </c>
      <c r="D1904" s="3" t="s">
        <v>4372</v>
      </c>
      <c r="E1904" s="4"/>
      <c r="F1904" s="5"/>
      <c r="G1904" s="6"/>
      <c r="H1904" s="18" t="s">
        <v>13</v>
      </c>
    </row>
    <row r="1905" spans="1:8">
      <c r="A1905" s="11">
        <v>2122</v>
      </c>
      <c r="B1905" s="3" t="s">
        <v>4832</v>
      </c>
      <c r="C1905" s="3" t="s">
        <v>4833</v>
      </c>
      <c r="D1905" s="3" t="s">
        <v>4372</v>
      </c>
      <c r="E1905" s="4"/>
      <c r="F1905" s="5"/>
      <c r="G1905" s="6"/>
      <c r="H1905" s="18" t="s">
        <v>13</v>
      </c>
    </row>
    <row r="1906" spans="1:8">
      <c r="A1906" s="11">
        <v>2123</v>
      </c>
      <c r="B1906" s="3" t="s">
        <v>4834</v>
      </c>
      <c r="C1906" s="3" t="s">
        <v>4835</v>
      </c>
      <c r="D1906" s="3" t="s">
        <v>4372</v>
      </c>
      <c r="E1906" s="4"/>
      <c r="F1906" s="5"/>
      <c r="G1906" s="6"/>
      <c r="H1906" s="18" t="s">
        <v>13</v>
      </c>
    </row>
    <row r="1907" spans="1:8">
      <c r="A1907" s="11">
        <v>2124</v>
      </c>
      <c r="B1907" s="3" t="s">
        <v>4836</v>
      </c>
      <c r="C1907" s="3" t="s">
        <v>4837</v>
      </c>
      <c r="D1907" s="3" t="s">
        <v>4372</v>
      </c>
      <c r="E1907" s="4"/>
      <c r="F1907" s="5"/>
      <c r="G1907" s="6"/>
      <c r="H1907" s="18" t="s">
        <v>13</v>
      </c>
    </row>
    <row r="1908" spans="1:8">
      <c r="A1908" s="11">
        <v>2125</v>
      </c>
      <c r="B1908" s="3" t="s">
        <v>4838</v>
      </c>
      <c r="C1908" s="3" t="s">
        <v>4839</v>
      </c>
      <c r="D1908" s="3" t="s">
        <v>4372</v>
      </c>
      <c r="E1908" s="4"/>
      <c r="F1908" s="5"/>
      <c r="G1908" s="6"/>
      <c r="H1908" s="18" t="s">
        <v>13</v>
      </c>
    </row>
    <row r="1909" spans="1:8">
      <c r="A1909" s="11">
        <v>2126</v>
      </c>
      <c r="B1909" s="3" t="s">
        <v>4840</v>
      </c>
      <c r="C1909" s="3" t="s">
        <v>4841</v>
      </c>
      <c r="D1909" s="3" t="s">
        <v>4372</v>
      </c>
      <c r="E1909" s="4"/>
      <c r="F1909" s="5"/>
      <c r="G1909" s="6"/>
      <c r="H1909" s="18" t="s">
        <v>13</v>
      </c>
    </row>
    <row r="1910" spans="1:8">
      <c r="A1910" s="11">
        <v>2127</v>
      </c>
      <c r="B1910" s="3" t="s">
        <v>4842</v>
      </c>
      <c r="C1910" s="3" t="s">
        <v>4843</v>
      </c>
      <c r="D1910" s="3" t="s">
        <v>4372</v>
      </c>
      <c r="E1910" s="4"/>
      <c r="F1910" s="5"/>
      <c r="G1910" s="6"/>
      <c r="H1910" s="18" t="s">
        <v>13</v>
      </c>
    </row>
    <row r="1911" spans="1:8">
      <c r="A1911" s="11">
        <v>2128</v>
      </c>
      <c r="B1911" s="3" t="s">
        <v>4844</v>
      </c>
      <c r="C1911" s="3" t="s">
        <v>4845</v>
      </c>
      <c r="D1911" s="3" t="s">
        <v>4372</v>
      </c>
      <c r="E1911" s="4"/>
      <c r="F1911" s="5"/>
      <c r="G1911" s="6"/>
      <c r="H1911" s="18" t="s">
        <v>13</v>
      </c>
    </row>
    <row r="1912" spans="1:8">
      <c r="A1912" s="11">
        <v>2129</v>
      </c>
      <c r="B1912" s="3" t="s">
        <v>4846</v>
      </c>
      <c r="C1912" s="3" t="s">
        <v>4847</v>
      </c>
      <c r="D1912" s="3" t="s">
        <v>4372</v>
      </c>
      <c r="E1912" s="4"/>
      <c r="F1912" s="5"/>
      <c r="G1912" s="6"/>
      <c r="H1912" s="18" t="s">
        <v>13</v>
      </c>
    </row>
    <row r="1913" spans="1:8">
      <c r="A1913" s="11">
        <v>2130</v>
      </c>
      <c r="B1913" s="3" t="s">
        <v>4848</v>
      </c>
      <c r="C1913" s="3" t="s">
        <v>4849</v>
      </c>
      <c r="D1913" s="3" t="s">
        <v>4372</v>
      </c>
      <c r="E1913" s="4"/>
      <c r="F1913" s="5"/>
      <c r="G1913" s="6"/>
      <c r="H1913" s="18" t="s">
        <v>13</v>
      </c>
    </row>
    <row r="1914" spans="1:8">
      <c r="A1914" s="11">
        <v>2131</v>
      </c>
      <c r="B1914" s="3" t="s">
        <v>4850</v>
      </c>
      <c r="C1914" s="3" t="s">
        <v>4851</v>
      </c>
      <c r="D1914" s="3" t="s">
        <v>4372</v>
      </c>
      <c r="E1914" s="4"/>
      <c r="F1914" s="5"/>
      <c r="G1914" s="6"/>
      <c r="H1914" s="18" t="s">
        <v>13</v>
      </c>
    </row>
    <row r="1915" spans="1:8">
      <c r="A1915" s="11">
        <v>2132</v>
      </c>
      <c r="B1915" s="3" t="s">
        <v>4852</v>
      </c>
      <c r="C1915" s="3" t="s">
        <v>4853</v>
      </c>
      <c r="D1915" s="3" t="s">
        <v>4372</v>
      </c>
      <c r="E1915" s="4"/>
      <c r="F1915" s="5"/>
      <c r="G1915" s="6"/>
      <c r="H1915" s="18" t="s">
        <v>13</v>
      </c>
    </row>
    <row r="1916" spans="1:8">
      <c r="A1916" s="11">
        <v>2133</v>
      </c>
      <c r="B1916" s="3" t="s">
        <v>4854</v>
      </c>
      <c r="C1916" s="3" t="s">
        <v>4855</v>
      </c>
      <c r="D1916" s="3" t="s">
        <v>4372</v>
      </c>
      <c r="E1916" s="4"/>
      <c r="F1916" s="5"/>
      <c r="G1916" s="6"/>
      <c r="H1916" s="18" t="s">
        <v>13</v>
      </c>
    </row>
    <row r="1917" spans="1:8">
      <c r="A1917" s="11">
        <v>2060</v>
      </c>
      <c r="B1917" s="3" t="s">
        <v>4856</v>
      </c>
      <c r="C1917" s="3" t="s">
        <v>4857</v>
      </c>
      <c r="D1917" s="3" t="s">
        <v>4411</v>
      </c>
      <c r="E1917" s="4"/>
      <c r="F1917" s="5"/>
      <c r="G1917" s="6"/>
      <c r="H1917" s="18" t="s">
        <v>13</v>
      </c>
    </row>
    <row r="1918" spans="1:8">
      <c r="A1918" s="11">
        <v>2074</v>
      </c>
      <c r="B1918" s="3" t="s">
        <v>4858</v>
      </c>
      <c r="C1918" s="3" t="s">
        <v>4859</v>
      </c>
      <c r="D1918" s="3" t="s">
        <v>4418</v>
      </c>
      <c r="E1918" s="4"/>
      <c r="F1918" s="5"/>
      <c r="G1918" s="6"/>
      <c r="H1918" s="18" t="s">
        <v>13</v>
      </c>
    </row>
    <row r="1919" spans="1:8">
      <c r="A1919" s="11">
        <v>2091</v>
      </c>
      <c r="B1919" s="3" t="s">
        <v>4860</v>
      </c>
      <c r="C1919" s="3" t="s">
        <v>4861</v>
      </c>
      <c r="D1919" s="3" t="s">
        <v>4427</v>
      </c>
      <c r="E1919" s="4"/>
      <c r="F1919" s="5"/>
      <c r="G1919" s="6"/>
      <c r="H1919" s="18" t="s">
        <v>13</v>
      </c>
    </row>
    <row r="1920" spans="1:8">
      <c r="A1920" s="11">
        <v>2092</v>
      </c>
      <c r="B1920" s="3" t="s">
        <v>4862</v>
      </c>
      <c r="C1920" s="3" t="s">
        <v>4863</v>
      </c>
      <c r="D1920" s="3" t="s">
        <v>4864</v>
      </c>
      <c r="E1920" s="4"/>
      <c r="F1920" s="5"/>
      <c r="G1920" s="6"/>
      <c r="H1920" s="18" t="s">
        <v>13</v>
      </c>
    </row>
    <row r="1921" spans="1:8">
      <c r="A1921" s="11">
        <v>2134</v>
      </c>
      <c r="B1921" s="3" t="s">
        <v>4865</v>
      </c>
      <c r="C1921" s="3" t="s">
        <v>4866</v>
      </c>
      <c r="D1921" s="3" t="s">
        <v>4381</v>
      </c>
      <c r="E1921" s="4"/>
      <c r="F1921" s="5"/>
      <c r="G1921" s="6"/>
      <c r="H1921" s="18" t="s">
        <v>13</v>
      </c>
    </row>
    <row r="1922" spans="1:8">
      <c r="A1922" s="11">
        <v>2135</v>
      </c>
      <c r="B1922" s="3" t="s">
        <v>4867</v>
      </c>
      <c r="C1922" s="3" t="s">
        <v>4868</v>
      </c>
      <c r="D1922" s="3" t="s">
        <v>4381</v>
      </c>
      <c r="E1922" s="4"/>
      <c r="F1922" s="5"/>
      <c r="G1922" s="6"/>
      <c r="H1922" s="18" t="s">
        <v>13</v>
      </c>
    </row>
    <row r="1923" spans="1:8">
      <c r="A1923" s="11">
        <v>2136</v>
      </c>
      <c r="B1923" s="3" t="s">
        <v>4869</v>
      </c>
      <c r="C1923" s="3" t="s">
        <v>4870</v>
      </c>
      <c r="D1923" s="3" t="s">
        <v>4381</v>
      </c>
      <c r="E1923" s="4"/>
      <c r="F1923" s="5"/>
      <c r="G1923" s="6"/>
      <c r="H1923" s="18" t="s">
        <v>13</v>
      </c>
    </row>
    <row r="1924" spans="1:8">
      <c r="A1924" s="11">
        <v>2137</v>
      </c>
      <c r="B1924" s="3" t="s">
        <v>4871</v>
      </c>
      <c r="C1924" s="3" t="s">
        <v>4872</v>
      </c>
      <c r="D1924" s="3" t="s">
        <v>4381</v>
      </c>
      <c r="E1924" s="4"/>
      <c r="F1924" s="5"/>
      <c r="G1924" s="6"/>
      <c r="H1924" s="18" t="s">
        <v>13</v>
      </c>
    </row>
    <row r="1925" spans="1:8">
      <c r="A1925" s="11">
        <v>2138</v>
      </c>
      <c r="B1925" s="3" t="s">
        <v>4873</v>
      </c>
      <c r="C1925" s="3" t="s">
        <v>4874</v>
      </c>
      <c r="D1925" s="3" t="s">
        <v>4381</v>
      </c>
      <c r="E1925" s="4"/>
      <c r="F1925" s="5"/>
      <c r="G1925" s="6"/>
      <c r="H1925" s="18" t="s">
        <v>13</v>
      </c>
    </row>
    <row r="1926" spans="1:8">
      <c r="A1926" s="11">
        <v>2139</v>
      </c>
      <c r="B1926" s="3" t="s">
        <v>4875</v>
      </c>
      <c r="C1926" s="3" t="s">
        <v>4876</v>
      </c>
      <c r="D1926" s="3" t="s">
        <v>4381</v>
      </c>
      <c r="E1926" s="4"/>
      <c r="F1926" s="5"/>
      <c r="G1926" s="6"/>
      <c r="H1926" s="18" t="s">
        <v>13</v>
      </c>
    </row>
    <row r="1927" spans="1:8">
      <c r="A1927" s="11">
        <v>2140</v>
      </c>
      <c r="B1927" s="3" t="s">
        <v>4877</v>
      </c>
      <c r="C1927" s="3" t="s">
        <v>4878</v>
      </c>
      <c r="D1927" s="3" t="s">
        <v>4381</v>
      </c>
      <c r="E1927" s="4"/>
      <c r="F1927" s="5"/>
      <c r="G1927" s="6"/>
      <c r="H1927" s="18" t="s">
        <v>13</v>
      </c>
    </row>
    <row r="1928" spans="1:8">
      <c r="A1928" s="11">
        <v>2141</v>
      </c>
      <c r="B1928" s="3" t="s">
        <v>4879</v>
      </c>
      <c r="C1928" s="3" t="s">
        <v>4880</v>
      </c>
      <c r="D1928" s="3" t="s">
        <v>4381</v>
      </c>
      <c r="E1928" s="4"/>
      <c r="F1928" s="5"/>
      <c r="G1928" s="6"/>
      <c r="H1928" s="18" t="s">
        <v>13</v>
      </c>
    </row>
    <row r="1929" spans="1:8">
      <c r="A1929" s="11">
        <v>2142</v>
      </c>
      <c r="B1929" s="3" t="s">
        <v>4881</v>
      </c>
      <c r="C1929" s="3" t="s">
        <v>4882</v>
      </c>
      <c r="D1929" s="3" t="s">
        <v>4381</v>
      </c>
      <c r="E1929" s="4"/>
      <c r="F1929" s="5"/>
      <c r="G1929" s="6"/>
      <c r="H1929" s="18" t="s">
        <v>13</v>
      </c>
    </row>
    <row r="1930" spans="1:8">
      <c r="A1930" s="11">
        <v>2143</v>
      </c>
      <c r="B1930" s="3" t="s">
        <v>4883</v>
      </c>
      <c r="C1930" s="3" t="s">
        <v>4884</v>
      </c>
      <c r="D1930" s="3" t="s">
        <v>4381</v>
      </c>
      <c r="E1930" s="4"/>
      <c r="F1930" s="5"/>
      <c r="G1930" s="6"/>
      <c r="H1930" s="18" t="s">
        <v>13</v>
      </c>
    </row>
    <row r="1931" spans="1:8">
      <c r="A1931" s="11">
        <v>2144</v>
      </c>
      <c r="B1931" s="3" t="s">
        <v>4885</v>
      </c>
      <c r="C1931" s="3" t="s">
        <v>4886</v>
      </c>
      <c r="D1931" s="3" t="s">
        <v>4381</v>
      </c>
      <c r="E1931" s="4"/>
      <c r="F1931" s="5"/>
      <c r="G1931" s="6"/>
      <c r="H1931" s="18" t="s">
        <v>13</v>
      </c>
    </row>
    <row r="1932" spans="1:8">
      <c r="A1932" s="11">
        <v>2145</v>
      </c>
      <c r="B1932" s="3" t="s">
        <v>4887</v>
      </c>
      <c r="C1932" s="3" t="s">
        <v>4888</v>
      </c>
      <c r="D1932" s="3" t="s">
        <v>4381</v>
      </c>
      <c r="E1932" s="4"/>
      <c r="F1932" s="5"/>
      <c r="G1932" s="6"/>
      <c r="H1932" s="18" t="s">
        <v>13</v>
      </c>
    </row>
    <row r="1933" spans="1:8">
      <c r="A1933" s="11">
        <v>2146</v>
      </c>
      <c r="B1933" s="3" t="s">
        <v>4889</v>
      </c>
      <c r="C1933" s="3" t="s">
        <v>4890</v>
      </c>
      <c r="D1933" s="3" t="s">
        <v>4381</v>
      </c>
      <c r="E1933" s="4"/>
      <c r="F1933" s="5"/>
      <c r="G1933" s="6"/>
      <c r="H1933" s="18" t="s">
        <v>13</v>
      </c>
    </row>
    <row r="1934" spans="1:8">
      <c r="A1934" s="11">
        <v>2147</v>
      </c>
      <c r="B1934" s="3" t="s">
        <v>4891</v>
      </c>
      <c r="C1934" s="3" t="s">
        <v>4892</v>
      </c>
      <c r="D1934" s="3" t="s">
        <v>4390</v>
      </c>
      <c r="E1934" s="4"/>
      <c r="F1934" s="5"/>
      <c r="G1934" s="6"/>
      <c r="H1934" s="18" t="s">
        <v>13</v>
      </c>
    </row>
    <row r="1935" spans="1:8">
      <c r="A1935" s="11">
        <v>2148</v>
      </c>
      <c r="B1935" s="3" t="s">
        <v>4893</v>
      </c>
      <c r="C1935" s="3" t="s">
        <v>4894</v>
      </c>
      <c r="D1935" s="3" t="s">
        <v>4390</v>
      </c>
      <c r="E1935" s="4"/>
      <c r="F1935" s="5"/>
      <c r="G1935" s="6"/>
      <c r="H1935" s="18" t="s">
        <v>13</v>
      </c>
    </row>
    <row r="1936" spans="1:8">
      <c r="A1936" s="11">
        <v>2149</v>
      </c>
      <c r="B1936" s="3" t="s">
        <v>4895</v>
      </c>
      <c r="C1936" s="3" t="s">
        <v>4896</v>
      </c>
      <c r="D1936" s="3" t="s">
        <v>4390</v>
      </c>
      <c r="E1936" s="4"/>
      <c r="F1936" s="5"/>
      <c r="G1936" s="6"/>
      <c r="H1936" s="18" t="s">
        <v>13</v>
      </c>
    </row>
    <row r="1937" spans="1:8">
      <c r="A1937" s="11">
        <v>2150</v>
      </c>
      <c r="B1937" s="3" t="s">
        <v>4897</v>
      </c>
      <c r="C1937" s="3" t="s">
        <v>4898</v>
      </c>
      <c r="D1937" s="3" t="s">
        <v>4390</v>
      </c>
      <c r="E1937" s="4"/>
      <c r="F1937" s="5"/>
      <c r="G1937" s="6"/>
      <c r="H1937" s="18" t="s">
        <v>13</v>
      </c>
    </row>
    <row r="1938" spans="1:8">
      <c r="A1938" s="11">
        <v>2151</v>
      </c>
      <c r="B1938" s="3" t="s">
        <v>4899</v>
      </c>
      <c r="C1938" s="3" t="s">
        <v>4900</v>
      </c>
      <c r="D1938" s="3" t="s">
        <v>4390</v>
      </c>
      <c r="E1938" s="4"/>
      <c r="F1938" s="5"/>
      <c r="G1938" s="6"/>
      <c r="H1938" s="18" t="s">
        <v>13</v>
      </c>
    </row>
    <row r="1939" spans="1:8">
      <c r="A1939" s="11">
        <v>2152</v>
      </c>
      <c r="B1939" s="3" t="s">
        <v>4901</v>
      </c>
      <c r="C1939" s="3" t="s">
        <v>4902</v>
      </c>
      <c r="D1939" s="3" t="s">
        <v>4390</v>
      </c>
      <c r="E1939" s="4"/>
      <c r="F1939" s="5"/>
      <c r="G1939" s="6"/>
      <c r="H1939" s="18" t="s">
        <v>13</v>
      </c>
    </row>
    <row r="1940" spans="1:8">
      <c r="A1940" s="11">
        <v>2153</v>
      </c>
      <c r="B1940" s="3" t="s">
        <v>4903</v>
      </c>
      <c r="C1940" s="3" t="s">
        <v>4904</v>
      </c>
      <c r="D1940" s="3" t="s">
        <v>4390</v>
      </c>
      <c r="E1940" s="4"/>
      <c r="F1940" s="5"/>
      <c r="G1940" s="6"/>
      <c r="H1940" s="18" t="s">
        <v>13</v>
      </c>
    </row>
    <row r="1941" spans="1:8">
      <c r="A1941" s="11">
        <v>2154</v>
      </c>
      <c r="B1941" s="3" t="s">
        <v>4905</v>
      </c>
      <c r="C1941" s="3" t="s">
        <v>4906</v>
      </c>
      <c r="D1941" s="3" t="s">
        <v>4390</v>
      </c>
      <c r="E1941" s="4"/>
      <c r="F1941" s="5"/>
      <c r="G1941" s="6"/>
      <c r="H1941" s="18" t="s">
        <v>13</v>
      </c>
    </row>
    <row r="1942" spans="1:8">
      <c r="A1942" s="11">
        <v>2155</v>
      </c>
      <c r="B1942" s="3" t="s">
        <v>4907</v>
      </c>
      <c r="C1942" s="3" t="s">
        <v>4908</v>
      </c>
      <c r="D1942" s="3" t="s">
        <v>4390</v>
      </c>
      <c r="E1942" s="4"/>
      <c r="F1942" s="5"/>
      <c r="G1942" s="6"/>
      <c r="H1942" s="18" t="s">
        <v>13</v>
      </c>
    </row>
    <row r="1943" spans="1:8">
      <c r="A1943" s="11">
        <v>2156</v>
      </c>
      <c r="B1943" s="3" t="s">
        <v>4909</v>
      </c>
      <c r="C1943" s="3" t="s">
        <v>4910</v>
      </c>
      <c r="D1943" s="3" t="s">
        <v>4390</v>
      </c>
      <c r="E1943" s="4"/>
      <c r="F1943" s="5"/>
      <c r="G1943" s="6"/>
      <c r="H1943" s="18" t="s">
        <v>13</v>
      </c>
    </row>
    <row r="1944" spans="1:8">
      <c r="A1944" s="11">
        <v>2157</v>
      </c>
      <c r="B1944" s="3" t="s">
        <v>4911</v>
      </c>
      <c r="C1944" s="3" t="s">
        <v>4912</v>
      </c>
      <c r="D1944" s="3" t="s">
        <v>4390</v>
      </c>
      <c r="E1944" s="4"/>
      <c r="F1944" s="5"/>
      <c r="G1944" s="6"/>
      <c r="H1944" s="18" t="s">
        <v>13</v>
      </c>
    </row>
    <row r="1945" spans="1:8">
      <c r="A1945" s="11">
        <v>2158</v>
      </c>
      <c r="B1945" s="3" t="s">
        <v>4913</v>
      </c>
      <c r="C1945" s="3" t="s">
        <v>4914</v>
      </c>
      <c r="D1945" s="3" t="s">
        <v>4390</v>
      </c>
      <c r="E1945" s="4"/>
      <c r="F1945" s="5"/>
      <c r="G1945" s="6"/>
      <c r="H1945" s="18" t="s">
        <v>13</v>
      </c>
    </row>
    <row r="1946" spans="1:8">
      <c r="A1946" s="11">
        <v>2159</v>
      </c>
      <c r="B1946" s="3" t="s">
        <v>4915</v>
      </c>
      <c r="C1946" s="3" t="s">
        <v>4916</v>
      </c>
      <c r="D1946" s="3" t="s">
        <v>4390</v>
      </c>
      <c r="E1946" s="4"/>
      <c r="F1946" s="5"/>
      <c r="G1946" s="6"/>
      <c r="H1946" s="18" t="s">
        <v>13</v>
      </c>
    </row>
    <row r="1947" spans="1:8">
      <c r="A1947" s="11">
        <v>2160</v>
      </c>
      <c r="B1947" s="3" t="s">
        <v>4917</v>
      </c>
      <c r="C1947" s="3" t="s">
        <v>4918</v>
      </c>
      <c r="D1947" s="3" t="s">
        <v>4919</v>
      </c>
      <c r="E1947" s="4"/>
      <c r="F1947" s="5"/>
      <c r="G1947" s="6"/>
      <c r="H1947" s="18" t="s">
        <v>13</v>
      </c>
    </row>
    <row r="1948" spans="1:8">
      <c r="A1948" s="11">
        <v>2161</v>
      </c>
      <c r="B1948" s="3" t="s">
        <v>4920</v>
      </c>
      <c r="C1948" s="3" t="s">
        <v>4921</v>
      </c>
      <c r="D1948" s="3" t="s">
        <v>4919</v>
      </c>
      <c r="E1948" s="4"/>
      <c r="F1948" s="5"/>
      <c r="G1948" s="6"/>
      <c r="H1948" s="18" t="s">
        <v>13</v>
      </c>
    </row>
    <row r="1949" spans="1:8">
      <c r="A1949" s="11">
        <v>2162</v>
      </c>
      <c r="B1949" s="3" t="s">
        <v>4922</v>
      </c>
      <c r="C1949" s="3" t="s">
        <v>4923</v>
      </c>
      <c r="D1949" s="3" t="s">
        <v>4919</v>
      </c>
      <c r="E1949" s="4"/>
      <c r="F1949" s="5"/>
      <c r="G1949" s="6"/>
      <c r="H1949" s="18" t="s">
        <v>13</v>
      </c>
    </row>
    <row r="1950" spans="1:8">
      <c r="A1950" s="11">
        <v>2163</v>
      </c>
      <c r="B1950" s="3" t="s">
        <v>4924</v>
      </c>
      <c r="C1950" s="3" t="s">
        <v>4925</v>
      </c>
      <c r="D1950" s="3" t="s">
        <v>4919</v>
      </c>
      <c r="E1950" s="4"/>
      <c r="F1950" s="5"/>
      <c r="G1950" s="6"/>
      <c r="H1950" s="18" t="s">
        <v>13</v>
      </c>
    </row>
    <row r="1951" spans="1:8">
      <c r="A1951" s="11">
        <v>2164</v>
      </c>
      <c r="B1951" s="3" t="s">
        <v>4926</v>
      </c>
      <c r="C1951" s="3" t="s">
        <v>4927</v>
      </c>
      <c r="D1951" s="3" t="s">
        <v>4919</v>
      </c>
      <c r="E1951" s="4"/>
      <c r="F1951" s="5"/>
      <c r="G1951" s="6"/>
      <c r="H1951" s="18" t="s">
        <v>13</v>
      </c>
    </row>
    <row r="1952" spans="1:8">
      <c r="A1952" s="11">
        <v>2165</v>
      </c>
      <c r="B1952" s="3" t="s">
        <v>4928</v>
      </c>
      <c r="C1952" s="3" t="s">
        <v>4929</v>
      </c>
      <c r="D1952" s="3" t="s">
        <v>4919</v>
      </c>
      <c r="E1952" s="4"/>
      <c r="F1952" s="5"/>
      <c r="G1952" s="6"/>
      <c r="H1952" s="18" t="s">
        <v>13</v>
      </c>
    </row>
    <row r="1953" spans="1:8">
      <c r="A1953" s="11">
        <v>2166</v>
      </c>
      <c r="B1953" s="3" t="s">
        <v>4930</v>
      </c>
      <c r="C1953" s="3" t="s">
        <v>4931</v>
      </c>
      <c r="D1953" s="3" t="s">
        <v>4919</v>
      </c>
      <c r="E1953" s="4"/>
      <c r="F1953" s="5"/>
      <c r="G1953" s="6"/>
      <c r="H1953" s="18" t="s">
        <v>13</v>
      </c>
    </row>
    <row r="1954" spans="1:8">
      <c r="A1954" s="11">
        <v>2167</v>
      </c>
      <c r="B1954" s="3" t="s">
        <v>4932</v>
      </c>
      <c r="C1954" s="3" t="s">
        <v>4933</v>
      </c>
      <c r="D1954" s="3" t="s">
        <v>4919</v>
      </c>
      <c r="E1954" s="4"/>
      <c r="F1954" s="5"/>
      <c r="G1954" s="6"/>
      <c r="H1954" s="18" t="s">
        <v>13</v>
      </c>
    </row>
    <row r="1955" spans="1:8">
      <c r="A1955" s="11">
        <v>2168</v>
      </c>
      <c r="B1955" s="3" t="s">
        <v>4934</v>
      </c>
      <c r="C1955" s="3" t="s">
        <v>4935</v>
      </c>
      <c r="D1955" s="3" t="s">
        <v>4919</v>
      </c>
      <c r="E1955" s="4"/>
      <c r="F1955" s="5"/>
      <c r="G1955" s="6"/>
      <c r="H1955" s="18" t="s">
        <v>13</v>
      </c>
    </row>
    <row r="1956" spans="1:8">
      <c r="A1956" s="11">
        <v>2169</v>
      </c>
      <c r="B1956" s="3" t="s">
        <v>4936</v>
      </c>
      <c r="C1956" s="3" t="s">
        <v>4937</v>
      </c>
      <c r="D1956" s="3" t="s">
        <v>4919</v>
      </c>
      <c r="E1956" s="4"/>
      <c r="F1956" s="5"/>
      <c r="G1956" s="6"/>
      <c r="H1956" s="18" t="s">
        <v>13</v>
      </c>
    </row>
    <row r="1957" spans="1:8">
      <c r="A1957" s="11">
        <v>2170</v>
      </c>
      <c r="B1957" s="3" t="s">
        <v>4938</v>
      </c>
      <c r="C1957" s="3" t="s">
        <v>4939</v>
      </c>
      <c r="D1957" s="3" t="s">
        <v>4919</v>
      </c>
      <c r="E1957" s="4"/>
      <c r="F1957" s="5"/>
      <c r="G1957" s="6"/>
      <c r="H1957" s="18" t="s">
        <v>13</v>
      </c>
    </row>
    <row r="1958" spans="1:8">
      <c r="A1958" s="11">
        <v>2171</v>
      </c>
      <c r="B1958" s="3" t="s">
        <v>4940</v>
      </c>
      <c r="C1958" s="3" t="s">
        <v>4941</v>
      </c>
      <c r="D1958" s="3" t="s">
        <v>4919</v>
      </c>
      <c r="E1958" s="4"/>
      <c r="F1958" s="5"/>
      <c r="G1958" s="6"/>
      <c r="H1958" s="18" t="s">
        <v>13</v>
      </c>
    </row>
    <row r="1959" spans="1:8">
      <c r="A1959" s="11">
        <v>2172</v>
      </c>
      <c r="B1959" s="3" t="s">
        <v>4942</v>
      </c>
      <c r="C1959" s="3" t="s">
        <v>4943</v>
      </c>
      <c r="D1959" s="3" t="s">
        <v>4919</v>
      </c>
      <c r="E1959" s="4"/>
      <c r="F1959" s="5"/>
      <c r="G1959" s="6"/>
      <c r="H1959" s="18" t="s">
        <v>13</v>
      </c>
    </row>
    <row r="1960" spans="1:8">
      <c r="A1960" s="11">
        <v>2075</v>
      </c>
      <c r="B1960" s="3" t="s">
        <v>4944</v>
      </c>
      <c r="C1960" s="3" t="s">
        <v>4945</v>
      </c>
      <c r="D1960" s="3" t="s">
        <v>4418</v>
      </c>
      <c r="E1960" s="4"/>
      <c r="F1960" s="5"/>
      <c r="G1960" s="6"/>
      <c r="H1960" s="18" t="s">
        <v>13</v>
      </c>
    </row>
    <row r="1961" spans="1:8">
      <c r="A1961" s="11">
        <v>2076</v>
      </c>
      <c r="B1961" s="3" t="s">
        <v>4946</v>
      </c>
      <c r="C1961" s="3" t="s">
        <v>4947</v>
      </c>
      <c r="D1961" s="3" t="s">
        <v>4418</v>
      </c>
      <c r="E1961" s="4"/>
      <c r="F1961" s="5"/>
      <c r="G1961" s="6"/>
      <c r="H1961" s="18" t="s">
        <v>13</v>
      </c>
    </row>
    <row r="1962" spans="1:8">
      <c r="A1962" s="11">
        <v>2077</v>
      </c>
      <c r="B1962" s="3" t="s">
        <v>4948</v>
      </c>
      <c r="C1962" s="3" t="s">
        <v>4949</v>
      </c>
      <c r="D1962" s="3" t="s">
        <v>4418</v>
      </c>
      <c r="E1962" s="4"/>
      <c r="F1962" s="5"/>
      <c r="G1962" s="6"/>
      <c r="H1962" s="18" t="s">
        <v>13</v>
      </c>
    </row>
    <row r="1963" spans="1:8">
      <c r="A1963" s="11">
        <v>2078</v>
      </c>
      <c r="B1963" s="3" t="s">
        <v>4950</v>
      </c>
      <c r="C1963" s="3" t="s">
        <v>4951</v>
      </c>
      <c r="D1963" s="3" t="s">
        <v>4418</v>
      </c>
      <c r="E1963" s="4"/>
      <c r="F1963" s="5"/>
      <c r="G1963" s="6"/>
      <c r="H1963" s="18" t="s">
        <v>13</v>
      </c>
    </row>
    <row r="1964" spans="1:8">
      <c r="A1964" s="11">
        <v>2079</v>
      </c>
      <c r="B1964" s="3" t="s">
        <v>4952</v>
      </c>
      <c r="C1964" s="3" t="s">
        <v>4953</v>
      </c>
      <c r="D1964" s="3" t="s">
        <v>4418</v>
      </c>
      <c r="E1964" s="4"/>
      <c r="F1964" s="5"/>
      <c r="G1964" s="6"/>
      <c r="H1964" s="18" t="s">
        <v>13</v>
      </c>
    </row>
    <row r="1965" spans="1:8">
      <c r="A1965" s="11">
        <v>2080</v>
      </c>
      <c r="B1965" s="3" t="s">
        <v>4954</v>
      </c>
      <c r="C1965" s="3" t="s">
        <v>4955</v>
      </c>
      <c r="D1965" s="3" t="s">
        <v>4418</v>
      </c>
      <c r="E1965" s="4"/>
      <c r="F1965" s="5"/>
      <c r="G1965" s="6"/>
      <c r="H1965" s="18" t="s">
        <v>13</v>
      </c>
    </row>
    <row r="1966" spans="1:8">
      <c r="A1966" s="11">
        <v>2081</v>
      </c>
      <c r="B1966" s="3" t="s">
        <v>4956</v>
      </c>
      <c r="C1966" s="3" t="s">
        <v>4957</v>
      </c>
      <c r="D1966" s="3" t="s">
        <v>4418</v>
      </c>
      <c r="E1966" s="4"/>
      <c r="F1966" s="5"/>
      <c r="G1966" s="6"/>
      <c r="H1966" s="18" t="s">
        <v>13</v>
      </c>
    </row>
    <row r="1967" spans="1:8">
      <c r="A1967" s="11">
        <v>2082</v>
      </c>
      <c r="B1967" s="3" t="s">
        <v>4958</v>
      </c>
      <c r="C1967" s="3" t="s">
        <v>4959</v>
      </c>
      <c r="D1967" s="3" t="s">
        <v>4418</v>
      </c>
      <c r="E1967" s="4"/>
      <c r="F1967" s="5"/>
      <c r="G1967" s="6"/>
      <c r="H1967" s="18" t="s">
        <v>13</v>
      </c>
    </row>
    <row r="1968" spans="1:8">
      <c r="A1968" s="11">
        <v>2083</v>
      </c>
      <c r="B1968" s="3" t="s">
        <v>4960</v>
      </c>
      <c r="C1968" s="3" t="s">
        <v>4961</v>
      </c>
      <c r="D1968" s="3" t="s">
        <v>4418</v>
      </c>
      <c r="E1968" s="4"/>
      <c r="F1968" s="5"/>
      <c r="G1968" s="6"/>
      <c r="H1968" s="18" t="s">
        <v>13</v>
      </c>
    </row>
    <row r="1969" spans="1:8">
      <c r="A1969" s="11">
        <v>2084</v>
      </c>
      <c r="B1969" s="3" t="s">
        <v>4962</v>
      </c>
      <c r="C1969" s="3" t="s">
        <v>4963</v>
      </c>
      <c r="D1969" s="3" t="s">
        <v>4418</v>
      </c>
      <c r="E1969" s="4"/>
      <c r="F1969" s="5"/>
      <c r="G1969" s="6"/>
      <c r="H1969" s="18" t="s">
        <v>13</v>
      </c>
    </row>
    <row r="1970" spans="1:8">
      <c r="A1970" s="11">
        <v>2085</v>
      </c>
      <c r="B1970" s="3" t="s">
        <v>4964</v>
      </c>
      <c r="C1970" s="3" t="s">
        <v>4965</v>
      </c>
      <c r="D1970" s="3" t="s">
        <v>4418</v>
      </c>
      <c r="E1970" s="4"/>
      <c r="F1970" s="5"/>
      <c r="G1970" s="6"/>
      <c r="H1970" s="18" t="s">
        <v>13</v>
      </c>
    </row>
    <row r="1971" spans="1:8">
      <c r="A1971" s="11">
        <v>2086</v>
      </c>
      <c r="B1971" s="3" t="s">
        <v>4966</v>
      </c>
      <c r="C1971" s="3" t="s">
        <v>4967</v>
      </c>
      <c r="D1971" s="3" t="s">
        <v>4418</v>
      </c>
      <c r="E1971" s="4"/>
      <c r="F1971" s="5"/>
      <c r="G1971" s="6"/>
      <c r="H1971" s="18" t="s">
        <v>13</v>
      </c>
    </row>
    <row r="1972" spans="1:8">
      <c r="A1972" s="11">
        <v>2087</v>
      </c>
      <c r="B1972" s="3" t="s">
        <v>4968</v>
      </c>
      <c r="C1972" s="3" t="s">
        <v>4969</v>
      </c>
      <c r="D1972" s="3" t="s">
        <v>4418</v>
      </c>
      <c r="E1972" s="4"/>
      <c r="F1972" s="5"/>
      <c r="G1972" s="6"/>
      <c r="H1972" s="18" t="s">
        <v>13</v>
      </c>
    </row>
    <row r="1973" spans="1:8">
      <c r="A1973" s="11">
        <v>2095</v>
      </c>
      <c r="B1973" s="3" t="s">
        <v>4970</v>
      </c>
      <c r="C1973" s="3" t="s">
        <v>4971</v>
      </c>
      <c r="D1973" s="3" t="s">
        <v>4427</v>
      </c>
      <c r="E1973" s="4"/>
      <c r="F1973" s="5"/>
      <c r="G1973" s="6"/>
      <c r="H1973" s="18" t="s">
        <v>13</v>
      </c>
    </row>
    <row r="1974" spans="1:8">
      <c r="A1974" s="11">
        <v>2096</v>
      </c>
      <c r="B1974" s="3" t="s">
        <v>4972</v>
      </c>
      <c r="C1974" s="3" t="s">
        <v>4973</v>
      </c>
      <c r="D1974" s="3" t="s">
        <v>4427</v>
      </c>
      <c r="E1974" s="4"/>
      <c r="F1974" s="5"/>
      <c r="G1974" s="6"/>
      <c r="H1974" s="18" t="s">
        <v>13</v>
      </c>
    </row>
    <row r="1975" spans="1:8">
      <c r="A1975" s="11">
        <v>2097</v>
      </c>
      <c r="B1975" s="3" t="s">
        <v>4974</v>
      </c>
      <c r="C1975" s="3" t="s">
        <v>4975</v>
      </c>
      <c r="D1975" s="3" t="s">
        <v>4427</v>
      </c>
      <c r="E1975" s="4"/>
      <c r="F1975" s="5"/>
      <c r="G1975" s="6"/>
      <c r="H1975" s="18" t="s">
        <v>13</v>
      </c>
    </row>
    <row r="1976" spans="1:8">
      <c r="A1976" s="11">
        <v>2098</v>
      </c>
      <c r="B1976" s="3" t="s">
        <v>4976</v>
      </c>
      <c r="C1976" s="3" t="s">
        <v>4977</v>
      </c>
      <c r="D1976" s="3" t="s">
        <v>4427</v>
      </c>
      <c r="E1976" s="4"/>
      <c r="F1976" s="5"/>
      <c r="G1976" s="6"/>
      <c r="H1976" s="18" t="s">
        <v>13</v>
      </c>
    </row>
    <row r="1977" spans="1:8">
      <c r="A1977" s="11">
        <v>2099</v>
      </c>
      <c r="B1977" s="3" t="s">
        <v>4978</v>
      </c>
      <c r="C1977" s="3" t="s">
        <v>4979</v>
      </c>
      <c r="D1977" s="3" t="s">
        <v>4427</v>
      </c>
      <c r="E1977" s="4"/>
      <c r="F1977" s="5"/>
      <c r="G1977" s="6"/>
      <c r="H1977" s="18" t="s">
        <v>13</v>
      </c>
    </row>
    <row r="1978" spans="1:8">
      <c r="A1978" s="11">
        <v>2100</v>
      </c>
      <c r="B1978" s="3" t="s">
        <v>4980</v>
      </c>
      <c r="C1978" s="3" t="s">
        <v>4981</v>
      </c>
      <c r="D1978" s="3" t="s">
        <v>4427</v>
      </c>
      <c r="E1978" s="4"/>
      <c r="F1978" s="5"/>
      <c r="G1978" s="6"/>
      <c r="H1978" s="18" t="s">
        <v>13</v>
      </c>
    </row>
    <row r="1979" spans="1:8">
      <c r="A1979" s="11">
        <v>2101</v>
      </c>
      <c r="B1979" s="3" t="s">
        <v>4982</v>
      </c>
      <c r="C1979" s="3" t="s">
        <v>4983</v>
      </c>
      <c r="D1979" s="3" t="s">
        <v>4427</v>
      </c>
      <c r="E1979" s="4"/>
      <c r="F1979" s="5"/>
      <c r="G1979" s="6"/>
      <c r="H1979" s="18" t="s">
        <v>13</v>
      </c>
    </row>
    <row r="1980" spans="1:8">
      <c r="A1980" s="11">
        <v>2102</v>
      </c>
      <c r="B1980" s="3" t="s">
        <v>4984</v>
      </c>
      <c r="C1980" s="3" t="s">
        <v>4985</v>
      </c>
      <c r="D1980" s="3" t="s">
        <v>4427</v>
      </c>
      <c r="E1980" s="4"/>
      <c r="F1980" s="5"/>
      <c r="G1980" s="6"/>
      <c r="H1980" s="18" t="s">
        <v>13</v>
      </c>
    </row>
    <row r="1981" spans="1:8">
      <c r="A1981" s="11">
        <v>2103</v>
      </c>
      <c r="B1981" s="3" t="s">
        <v>4986</v>
      </c>
      <c r="C1981" s="3" t="s">
        <v>4987</v>
      </c>
      <c r="D1981" s="3" t="s">
        <v>4427</v>
      </c>
      <c r="E1981" s="4"/>
      <c r="F1981" s="5"/>
      <c r="G1981" s="6"/>
      <c r="H1981" s="18" t="s">
        <v>13</v>
      </c>
    </row>
    <row r="1982" spans="1:8">
      <c r="A1982" s="11">
        <v>2104</v>
      </c>
      <c r="B1982" s="3" t="s">
        <v>4988</v>
      </c>
      <c r="C1982" s="3" t="s">
        <v>4989</v>
      </c>
      <c r="D1982" s="3" t="s">
        <v>4427</v>
      </c>
      <c r="E1982" s="4"/>
      <c r="F1982" s="5"/>
      <c r="G1982" s="6"/>
      <c r="H1982" s="18" t="s">
        <v>13</v>
      </c>
    </row>
    <row r="1983" spans="1:8">
      <c r="A1983" s="11">
        <v>2105</v>
      </c>
      <c r="B1983" s="3" t="s">
        <v>4990</v>
      </c>
      <c r="C1983" s="3" t="s">
        <v>4991</v>
      </c>
      <c r="D1983" s="3" t="s">
        <v>4427</v>
      </c>
      <c r="E1983" s="4"/>
      <c r="F1983" s="5"/>
      <c r="G1983" s="6"/>
      <c r="H1983" s="18" t="s">
        <v>13</v>
      </c>
    </row>
    <row r="1984" spans="1:8">
      <c r="A1984" s="11">
        <v>2106</v>
      </c>
      <c r="B1984" s="3" t="s">
        <v>4992</v>
      </c>
      <c r="C1984" s="3" t="s">
        <v>4993</v>
      </c>
      <c r="D1984" s="3" t="s">
        <v>4427</v>
      </c>
      <c r="E1984" s="4"/>
      <c r="F1984" s="5"/>
      <c r="G1984" s="6"/>
      <c r="H1984" s="18" t="s">
        <v>13</v>
      </c>
    </row>
    <row r="1985" spans="1:8">
      <c r="A1985" s="11">
        <v>2107</v>
      </c>
      <c r="B1985" s="3" t="s">
        <v>4994</v>
      </c>
      <c r="C1985" s="3" t="s">
        <v>4995</v>
      </c>
      <c r="D1985" s="3" t="s">
        <v>4427</v>
      </c>
      <c r="E1985" s="4"/>
      <c r="F1985" s="5"/>
      <c r="G1985" s="6"/>
      <c r="H1985" s="18" t="s">
        <v>13</v>
      </c>
    </row>
    <row r="1986" spans="1:8">
      <c r="A1986" s="11">
        <v>2108</v>
      </c>
      <c r="B1986" s="3" t="s">
        <v>4996</v>
      </c>
      <c r="C1986" s="3" t="s">
        <v>4997</v>
      </c>
      <c r="D1986" s="3" t="s">
        <v>4864</v>
      </c>
      <c r="E1986" s="4"/>
      <c r="F1986" s="5"/>
      <c r="G1986" s="6"/>
      <c r="H1986" s="18" t="s">
        <v>13</v>
      </c>
    </row>
    <row r="1987" spans="1:8">
      <c r="A1987" s="11">
        <v>2109</v>
      </c>
      <c r="B1987" s="3" t="s">
        <v>4998</v>
      </c>
      <c r="C1987" s="3" t="s">
        <v>4999</v>
      </c>
      <c r="D1987" s="3" t="s">
        <v>4864</v>
      </c>
      <c r="E1987" s="4"/>
      <c r="F1987" s="5"/>
      <c r="G1987" s="6"/>
      <c r="H1987" s="18" t="s">
        <v>13</v>
      </c>
    </row>
    <row r="1988" spans="1:8">
      <c r="A1988" s="11">
        <v>2110</v>
      </c>
      <c r="B1988" s="3" t="s">
        <v>5000</v>
      </c>
      <c r="C1988" s="3" t="s">
        <v>5001</v>
      </c>
      <c r="D1988" s="3" t="s">
        <v>4864</v>
      </c>
      <c r="E1988" s="4"/>
      <c r="F1988" s="5"/>
      <c r="G1988" s="6"/>
      <c r="H1988" s="18" t="s">
        <v>13</v>
      </c>
    </row>
    <row r="1989" spans="1:8">
      <c r="A1989" s="11">
        <v>2111</v>
      </c>
      <c r="B1989" s="3" t="s">
        <v>5002</v>
      </c>
      <c r="C1989" s="3" t="s">
        <v>5003</v>
      </c>
      <c r="D1989" s="3" t="s">
        <v>4864</v>
      </c>
      <c r="E1989" s="4"/>
      <c r="F1989" s="5"/>
      <c r="G1989" s="6"/>
      <c r="H1989" s="18" t="s">
        <v>13</v>
      </c>
    </row>
    <row r="1990" spans="1:8">
      <c r="A1990" s="11">
        <v>2112</v>
      </c>
      <c r="B1990" s="3" t="s">
        <v>5004</v>
      </c>
      <c r="C1990" s="3" t="s">
        <v>5005</v>
      </c>
      <c r="D1990" s="3" t="s">
        <v>4864</v>
      </c>
      <c r="E1990" s="4"/>
      <c r="F1990" s="5"/>
      <c r="G1990" s="6"/>
      <c r="H1990" s="18" t="s">
        <v>13</v>
      </c>
    </row>
    <row r="1991" spans="1:8">
      <c r="A1991" s="11">
        <v>2113</v>
      </c>
      <c r="B1991" s="3" t="s">
        <v>5006</v>
      </c>
      <c r="C1991" s="3" t="s">
        <v>5007</v>
      </c>
      <c r="D1991" s="3" t="s">
        <v>4864</v>
      </c>
      <c r="E1991" s="4"/>
      <c r="F1991" s="5"/>
      <c r="G1991" s="6"/>
      <c r="H1991" s="18" t="s">
        <v>13</v>
      </c>
    </row>
    <row r="1992" spans="1:8">
      <c r="A1992" s="11">
        <v>2114</v>
      </c>
      <c r="B1992" s="3" t="s">
        <v>5008</v>
      </c>
      <c r="C1992" s="3" t="s">
        <v>5009</v>
      </c>
      <c r="D1992" s="3" t="s">
        <v>4864</v>
      </c>
      <c r="E1992" s="4"/>
      <c r="F1992" s="5"/>
      <c r="G1992" s="6"/>
      <c r="H1992" s="18" t="s">
        <v>13</v>
      </c>
    </row>
    <row r="1993" spans="1:8">
      <c r="A1993" s="11">
        <v>2115</v>
      </c>
      <c r="B1993" s="3" t="s">
        <v>5010</v>
      </c>
      <c r="C1993" s="3" t="s">
        <v>5011</v>
      </c>
      <c r="D1993" s="3" t="s">
        <v>4864</v>
      </c>
      <c r="E1993" s="4"/>
      <c r="F1993" s="5"/>
      <c r="G1993" s="6"/>
      <c r="H1993" s="18" t="s">
        <v>13</v>
      </c>
    </row>
    <row r="1994" spans="1:8">
      <c r="A1994" s="11">
        <v>2116</v>
      </c>
      <c r="B1994" s="3" t="s">
        <v>5012</v>
      </c>
      <c r="C1994" s="3" t="s">
        <v>5013</v>
      </c>
      <c r="D1994" s="3" t="s">
        <v>4864</v>
      </c>
      <c r="E1994" s="4"/>
      <c r="F1994" s="5"/>
      <c r="G1994" s="6"/>
      <c r="H1994" s="18" t="s">
        <v>13</v>
      </c>
    </row>
    <row r="1995" spans="1:8">
      <c r="A1995" s="11">
        <v>2117</v>
      </c>
      <c r="B1995" s="3" t="s">
        <v>5014</v>
      </c>
      <c r="C1995" s="3" t="s">
        <v>5015</v>
      </c>
      <c r="D1995" s="3" t="s">
        <v>4864</v>
      </c>
      <c r="E1995" s="4"/>
      <c r="F1995" s="5"/>
      <c r="G1995" s="6"/>
      <c r="H1995" s="18" t="s">
        <v>13</v>
      </c>
    </row>
    <row r="1996" spans="1:8">
      <c r="A1996" s="11">
        <v>2118</v>
      </c>
      <c r="B1996" s="3" t="s">
        <v>5016</v>
      </c>
      <c r="C1996" s="3" t="s">
        <v>5017</v>
      </c>
      <c r="D1996" s="3" t="s">
        <v>4864</v>
      </c>
      <c r="E1996" s="4"/>
      <c r="F1996" s="5"/>
      <c r="G1996" s="6"/>
      <c r="H1996" s="18" t="s">
        <v>13</v>
      </c>
    </row>
    <row r="1997" spans="1:8">
      <c r="A1997" s="11">
        <v>2119</v>
      </c>
      <c r="B1997" s="3" t="s">
        <v>5018</v>
      </c>
      <c r="C1997" s="3" t="s">
        <v>5019</v>
      </c>
      <c r="D1997" s="3" t="s">
        <v>4864</v>
      </c>
      <c r="E1997" s="4"/>
      <c r="F1997" s="5"/>
      <c r="G1997" s="6"/>
      <c r="H1997" s="18" t="s">
        <v>13</v>
      </c>
    </row>
    <row r="1998" spans="1:8">
      <c r="A1998" s="11">
        <v>2120</v>
      </c>
      <c r="B1998" s="3" t="s">
        <v>5020</v>
      </c>
      <c r="C1998" s="3" t="s">
        <v>5021</v>
      </c>
      <c r="D1998" s="3" t="s">
        <v>4864</v>
      </c>
      <c r="E1998" s="4"/>
      <c r="F1998" s="5"/>
      <c r="G1998" s="6"/>
      <c r="H1998" s="18" t="s">
        <v>13</v>
      </c>
    </row>
    <row r="1999" spans="1:8">
      <c r="A1999" s="11">
        <v>2061</v>
      </c>
      <c r="B1999" s="3" t="s">
        <v>5022</v>
      </c>
      <c r="C1999" s="3" t="s">
        <v>5023</v>
      </c>
      <c r="D1999" s="3" t="s">
        <v>4411</v>
      </c>
      <c r="E1999" s="4"/>
      <c r="F1999" s="5"/>
      <c r="G1999" s="6"/>
      <c r="H1999" s="18" t="s">
        <v>13</v>
      </c>
    </row>
    <row r="2000" spans="1:8">
      <c r="A2000" s="11">
        <v>2062</v>
      </c>
      <c r="B2000" s="3" t="s">
        <v>5024</v>
      </c>
      <c r="C2000" s="3" t="s">
        <v>5025</v>
      </c>
      <c r="D2000" s="3" t="s">
        <v>4411</v>
      </c>
      <c r="E2000" s="4"/>
      <c r="F2000" s="5"/>
      <c r="G2000" s="6"/>
      <c r="H2000" s="18" t="s">
        <v>13</v>
      </c>
    </row>
    <row r="2001" spans="1:8">
      <c r="A2001" s="11">
        <v>2063</v>
      </c>
      <c r="B2001" s="3" t="s">
        <v>5026</v>
      </c>
      <c r="C2001" s="3" t="s">
        <v>5027</v>
      </c>
      <c r="D2001" s="3" t="s">
        <v>4411</v>
      </c>
      <c r="E2001" s="4"/>
      <c r="F2001" s="5"/>
      <c r="G2001" s="6"/>
      <c r="H2001" s="18" t="s">
        <v>13</v>
      </c>
    </row>
    <row r="2002" spans="1:8">
      <c r="A2002" s="11">
        <v>2064</v>
      </c>
      <c r="B2002" s="3" t="s">
        <v>5028</v>
      </c>
      <c r="C2002" s="3" t="s">
        <v>5029</v>
      </c>
      <c r="D2002" s="3" t="s">
        <v>4411</v>
      </c>
      <c r="E2002" s="4"/>
      <c r="F2002" s="5"/>
      <c r="G2002" s="6"/>
      <c r="H2002" s="18" t="s">
        <v>13</v>
      </c>
    </row>
    <row r="2003" spans="1:8">
      <c r="A2003" s="11">
        <v>2065</v>
      </c>
      <c r="B2003" s="3" t="s">
        <v>5030</v>
      </c>
      <c r="C2003" s="3" t="s">
        <v>5031</v>
      </c>
      <c r="D2003" s="3" t="s">
        <v>4411</v>
      </c>
      <c r="E2003" s="4"/>
      <c r="F2003" s="5"/>
      <c r="G2003" s="6"/>
      <c r="H2003" s="18" t="s">
        <v>13</v>
      </c>
    </row>
    <row r="2004" spans="1:8">
      <c r="A2004" s="11">
        <v>2066</v>
      </c>
      <c r="B2004" s="3" t="s">
        <v>5032</v>
      </c>
      <c r="C2004" s="3" t="s">
        <v>5033</v>
      </c>
      <c r="D2004" s="3" t="s">
        <v>4411</v>
      </c>
      <c r="E2004" s="4"/>
      <c r="F2004" s="5"/>
      <c r="G2004" s="6"/>
      <c r="H2004" s="18" t="s">
        <v>13</v>
      </c>
    </row>
    <row r="2005" spans="1:8">
      <c r="A2005" s="11">
        <v>2067</v>
      </c>
      <c r="B2005" s="3" t="s">
        <v>5034</v>
      </c>
      <c r="C2005" s="3" t="s">
        <v>5035</v>
      </c>
      <c r="D2005" s="3" t="s">
        <v>4411</v>
      </c>
      <c r="E2005" s="4"/>
      <c r="F2005" s="5"/>
      <c r="G2005" s="6"/>
      <c r="H2005" s="18" t="s">
        <v>13</v>
      </c>
    </row>
    <row r="2006" spans="1:8">
      <c r="A2006" s="11">
        <v>2068</v>
      </c>
      <c r="B2006" s="3" t="s">
        <v>5036</v>
      </c>
      <c r="C2006" s="3" t="s">
        <v>5037</v>
      </c>
      <c r="D2006" s="3" t="s">
        <v>4411</v>
      </c>
      <c r="E2006" s="4"/>
      <c r="F2006" s="5"/>
      <c r="G2006" s="6"/>
      <c r="H2006" s="18" t="s">
        <v>13</v>
      </c>
    </row>
    <row r="2007" spans="1:8">
      <c r="A2007" s="11">
        <v>2069</v>
      </c>
      <c r="B2007" s="3" t="s">
        <v>5038</v>
      </c>
      <c r="C2007" s="3" t="s">
        <v>5039</v>
      </c>
      <c r="D2007" s="3" t="s">
        <v>4411</v>
      </c>
      <c r="E2007" s="4"/>
      <c r="F2007" s="5"/>
      <c r="G2007" s="6"/>
      <c r="H2007" s="18" t="s">
        <v>13</v>
      </c>
    </row>
    <row r="2008" spans="1:8">
      <c r="A2008" s="11">
        <v>2070</v>
      </c>
      <c r="B2008" s="3" t="s">
        <v>5040</v>
      </c>
      <c r="C2008" s="3" t="s">
        <v>5041</v>
      </c>
      <c r="D2008" s="3" t="s">
        <v>4411</v>
      </c>
      <c r="E2008" s="4"/>
      <c r="F2008" s="5"/>
      <c r="G2008" s="6"/>
      <c r="H2008" s="18" t="s">
        <v>13</v>
      </c>
    </row>
    <row r="2009" spans="1:8">
      <c r="A2009" s="11">
        <v>2071</v>
      </c>
      <c r="B2009" s="3" t="s">
        <v>5042</v>
      </c>
      <c r="C2009" s="3" t="s">
        <v>5043</v>
      </c>
      <c r="D2009" s="3" t="s">
        <v>4411</v>
      </c>
      <c r="E2009" s="4"/>
      <c r="F2009" s="5"/>
      <c r="G2009" s="6"/>
      <c r="H2009" s="18" t="s">
        <v>13</v>
      </c>
    </row>
    <row r="2010" spans="1:8">
      <c r="A2010" s="11">
        <v>2072</v>
      </c>
      <c r="B2010" s="3" t="s">
        <v>5044</v>
      </c>
      <c r="C2010" s="3" t="s">
        <v>5045</v>
      </c>
      <c r="D2010" s="3" t="s">
        <v>4411</v>
      </c>
      <c r="E2010" s="4"/>
      <c r="F2010" s="5"/>
      <c r="G2010" s="6"/>
      <c r="H2010" s="18" t="s">
        <v>13</v>
      </c>
    </row>
    <row r="2011" spans="1:8">
      <c r="A2011" s="11">
        <v>2073</v>
      </c>
      <c r="B2011" s="3" t="s">
        <v>5046</v>
      </c>
      <c r="C2011" s="3" t="s">
        <v>5047</v>
      </c>
      <c r="D2011" s="3" t="s">
        <v>4411</v>
      </c>
      <c r="E2011" s="4"/>
      <c r="F2011" s="5"/>
      <c r="G2011" s="6"/>
      <c r="H2011" s="18" t="s">
        <v>13</v>
      </c>
    </row>
    <row r="2012" spans="1:8">
      <c r="A2012" s="11">
        <v>2088</v>
      </c>
      <c r="B2012" s="3" t="s">
        <v>5048</v>
      </c>
      <c r="C2012" s="3" t="s">
        <v>5049</v>
      </c>
      <c r="D2012" s="3" t="s">
        <v>4445</v>
      </c>
      <c r="E2012" s="4"/>
      <c r="F2012" s="5"/>
      <c r="G2012" s="6"/>
      <c r="H2012" s="18" t="s">
        <v>13</v>
      </c>
    </row>
    <row r="2013" spans="1:8">
      <c r="A2013" s="11">
        <v>2089</v>
      </c>
      <c r="B2013" s="3" t="s">
        <v>5050</v>
      </c>
      <c r="C2013" s="3" t="s">
        <v>5051</v>
      </c>
      <c r="D2013" s="3" t="s">
        <v>4454</v>
      </c>
      <c r="E2013" s="4"/>
      <c r="F2013" s="5"/>
      <c r="G2013" s="6"/>
      <c r="H2013" s="18" t="s">
        <v>13</v>
      </c>
    </row>
    <row r="2014" spans="1:8">
      <c r="A2014" s="11">
        <v>2093</v>
      </c>
      <c r="B2014" s="3" t="s">
        <v>5052</v>
      </c>
      <c r="C2014" s="3" t="s">
        <v>5053</v>
      </c>
      <c r="D2014" s="3" t="s">
        <v>4463</v>
      </c>
      <c r="E2014" s="4"/>
      <c r="F2014" s="5"/>
      <c r="G2014" s="6"/>
      <c r="H2014" s="18" t="s">
        <v>13</v>
      </c>
    </row>
    <row r="2015" spans="1:8">
      <c r="A2015" s="11">
        <v>2094</v>
      </c>
      <c r="B2015" s="3" t="s">
        <v>5054</v>
      </c>
      <c r="C2015" s="3" t="s">
        <v>5055</v>
      </c>
      <c r="D2015" s="3" t="s">
        <v>5056</v>
      </c>
      <c r="E2015" s="4"/>
      <c r="F2015" s="5"/>
      <c r="G2015" s="6"/>
      <c r="H2015" s="18" t="s">
        <v>13</v>
      </c>
    </row>
    <row r="2016" spans="1:8">
      <c r="A2016" s="11">
        <v>2173</v>
      </c>
      <c r="B2016" s="3" t="s">
        <v>5057</v>
      </c>
      <c r="C2016" s="3" t="s">
        <v>5058</v>
      </c>
      <c r="D2016" s="3" t="s">
        <v>4445</v>
      </c>
      <c r="E2016" s="4"/>
      <c r="F2016" s="5"/>
      <c r="G2016" s="6"/>
      <c r="H2016" s="18" t="s">
        <v>13</v>
      </c>
    </row>
    <row r="2017" spans="1:8">
      <c r="A2017" s="11">
        <v>2174</v>
      </c>
      <c r="B2017" s="3" t="s">
        <v>5059</v>
      </c>
      <c r="C2017" s="3" t="s">
        <v>5060</v>
      </c>
      <c r="D2017" s="3" t="s">
        <v>4445</v>
      </c>
      <c r="E2017" s="4"/>
      <c r="F2017" s="5"/>
      <c r="G2017" s="6"/>
      <c r="H2017" s="18" t="s">
        <v>13</v>
      </c>
    </row>
    <row r="2018" spans="1:8">
      <c r="A2018" s="11">
        <v>2175</v>
      </c>
      <c r="B2018" s="3" t="s">
        <v>5061</v>
      </c>
      <c r="C2018" s="3" t="s">
        <v>5062</v>
      </c>
      <c r="D2018" s="3" t="s">
        <v>4445</v>
      </c>
      <c r="E2018" s="4"/>
      <c r="F2018" s="5"/>
      <c r="G2018" s="6"/>
      <c r="H2018" s="18" t="s">
        <v>13</v>
      </c>
    </row>
    <row r="2019" spans="1:8">
      <c r="A2019" s="11">
        <v>2176</v>
      </c>
      <c r="B2019" s="3" t="s">
        <v>5063</v>
      </c>
      <c r="C2019" s="3" t="s">
        <v>5064</v>
      </c>
      <c r="D2019" s="3" t="s">
        <v>4445</v>
      </c>
      <c r="E2019" s="4"/>
      <c r="F2019" s="5"/>
      <c r="G2019" s="6"/>
      <c r="H2019" s="18" t="s">
        <v>13</v>
      </c>
    </row>
    <row r="2020" spans="1:8">
      <c r="A2020" s="11">
        <v>2177</v>
      </c>
      <c r="B2020" s="3" t="s">
        <v>5065</v>
      </c>
      <c r="C2020" s="3" t="s">
        <v>5066</v>
      </c>
      <c r="D2020" s="3" t="s">
        <v>4445</v>
      </c>
      <c r="E2020" s="4"/>
      <c r="F2020" s="5"/>
      <c r="G2020" s="6"/>
      <c r="H2020" s="18" t="s">
        <v>13</v>
      </c>
    </row>
    <row r="2021" spans="1:8">
      <c r="A2021" s="11">
        <v>2178</v>
      </c>
      <c r="B2021" s="3" t="s">
        <v>5067</v>
      </c>
      <c r="C2021" s="3" t="s">
        <v>5068</v>
      </c>
      <c r="D2021" s="3" t="s">
        <v>4445</v>
      </c>
      <c r="E2021" s="4"/>
      <c r="F2021" s="5"/>
      <c r="G2021" s="6"/>
      <c r="H2021" s="18" t="s">
        <v>13</v>
      </c>
    </row>
    <row r="2022" spans="1:8">
      <c r="A2022" s="11">
        <v>2179</v>
      </c>
      <c r="B2022" s="3" t="s">
        <v>5069</v>
      </c>
      <c r="C2022" s="3" t="s">
        <v>5070</v>
      </c>
      <c r="D2022" s="3" t="s">
        <v>4445</v>
      </c>
      <c r="E2022" s="4"/>
      <c r="F2022" s="5"/>
      <c r="G2022" s="6"/>
      <c r="H2022" s="18" t="s">
        <v>13</v>
      </c>
    </row>
    <row r="2023" spans="1:8">
      <c r="A2023" s="11">
        <v>2180</v>
      </c>
      <c r="B2023" s="3" t="s">
        <v>5071</v>
      </c>
      <c r="C2023" s="3" t="s">
        <v>5072</v>
      </c>
      <c r="D2023" s="3" t="s">
        <v>4445</v>
      </c>
      <c r="E2023" s="4"/>
      <c r="F2023" s="5"/>
      <c r="G2023" s="6"/>
      <c r="H2023" s="18" t="s">
        <v>13</v>
      </c>
    </row>
    <row r="2024" spans="1:8">
      <c r="A2024" s="11">
        <v>2181</v>
      </c>
      <c r="B2024" s="3" t="s">
        <v>5073</v>
      </c>
      <c r="C2024" s="3" t="s">
        <v>5074</v>
      </c>
      <c r="D2024" s="3" t="s">
        <v>4445</v>
      </c>
      <c r="E2024" s="4"/>
      <c r="F2024" s="5"/>
      <c r="G2024" s="6"/>
      <c r="H2024" s="18" t="s">
        <v>13</v>
      </c>
    </row>
    <row r="2025" spans="1:8">
      <c r="A2025" s="11">
        <v>2182</v>
      </c>
      <c r="B2025" s="3" t="s">
        <v>5075</v>
      </c>
      <c r="C2025" s="3" t="s">
        <v>5076</v>
      </c>
      <c r="D2025" s="3" t="s">
        <v>4445</v>
      </c>
      <c r="E2025" s="4"/>
      <c r="F2025" s="5"/>
      <c r="G2025" s="6"/>
      <c r="H2025" s="18" t="s">
        <v>13</v>
      </c>
    </row>
    <row r="2026" spans="1:8">
      <c r="A2026" s="11">
        <v>2183</v>
      </c>
      <c r="B2026" s="3" t="s">
        <v>5077</v>
      </c>
      <c r="C2026" s="3" t="s">
        <v>5078</v>
      </c>
      <c r="D2026" s="3" t="s">
        <v>4445</v>
      </c>
      <c r="E2026" s="4"/>
      <c r="F2026" s="5"/>
      <c r="G2026" s="6"/>
      <c r="H2026" s="18" t="s">
        <v>13</v>
      </c>
    </row>
    <row r="2027" spans="1:8">
      <c r="A2027" s="11">
        <v>2184</v>
      </c>
      <c r="B2027" s="3" t="s">
        <v>5079</v>
      </c>
      <c r="C2027" s="3" t="s">
        <v>5080</v>
      </c>
      <c r="D2027" s="3" t="s">
        <v>4445</v>
      </c>
      <c r="E2027" s="4"/>
      <c r="F2027" s="5"/>
      <c r="G2027" s="6"/>
      <c r="H2027" s="18" t="s">
        <v>13</v>
      </c>
    </row>
    <row r="2028" spans="1:8">
      <c r="A2028" s="11">
        <v>2185</v>
      </c>
      <c r="B2028" s="3" t="s">
        <v>5081</v>
      </c>
      <c r="C2028" s="3" t="s">
        <v>5082</v>
      </c>
      <c r="D2028" s="3" t="s">
        <v>4445</v>
      </c>
      <c r="E2028" s="4"/>
      <c r="F2028" s="5"/>
      <c r="G2028" s="6"/>
      <c r="H2028" s="18" t="s">
        <v>13</v>
      </c>
    </row>
    <row r="2029" spans="1:8">
      <c r="A2029" s="11">
        <v>2186</v>
      </c>
      <c r="B2029" s="3" t="s">
        <v>5083</v>
      </c>
      <c r="C2029" s="3" t="s">
        <v>5084</v>
      </c>
      <c r="D2029" s="3" t="s">
        <v>4454</v>
      </c>
      <c r="E2029" s="4"/>
      <c r="F2029" s="5"/>
      <c r="G2029" s="6"/>
      <c r="H2029" s="18" t="s">
        <v>13</v>
      </c>
    </row>
    <row r="2030" spans="1:8">
      <c r="A2030" s="11">
        <v>2187</v>
      </c>
      <c r="B2030" s="3" t="s">
        <v>5085</v>
      </c>
      <c r="C2030" s="3" t="s">
        <v>5086</v>
      </c>
      <c r="D2030" s="3" t="s">
        <v>4454</v>
      </c>
      <c r="E2030" s="4"/>
      <c r="F2030" s="5"/>
      <c r="G2030" s="6"/>
      <c r="H2030" s="18" t="s">
        <v>13</v>
      </c>
    </row>
    <row r="2031" spans="1:8">
      <c r="A2031" s="11">
        <v>2188</v>
      </c>
      <c r="B2031" s="3" t="s">
        <v>5087</v>
      </c>
      <c r="C2031" s="3" t="s">
        <v>5088</v>
      </c>
      <c r="D2031" s="3" t="s">
        <v>4454</v>
      </c>
      <c r="E2031" s="4"/>
      <c r="F2031" s="5"/>
      <c r="G2031" s="6"/>
      <c r="H2031" s="18" t="s">
        <v>13</v>
      </c>
    </row>
    <row r="2032" spans="1:8">
      <c r="A2032" s="11">
        <v>2189</v>
      </c>
      <c r="B2032" s="3" t="s">
        <v>5089</v>
      </c>
      <c r="C2032" s="3" t="s">
        <v>5090</v>
      </c>
      <c r="D2032" s="3" t="s">
        <v>4454</v>
      </c>
      <c r="E2032" s="4"/>
      <c r="F2032" s="5"/>
      <c r="G2032" s="6"/>
      <c r="H2032" s="18" t="s">
        <v>13</v>
      </c>
    </row>
    <row r="2033" spans="1:8">
      <c r="A2033" s="11">
        <v>2190</v>
      </c>
      <c r="B2033" s="3" t="s">
        <v>5091</v>
      </c>
      <c r="C2033" s="3" t="s">
        <v>5092</v>
      </c>
      <c r="D2033" s="3" t="s">
        <v>4454</v>
      </c>
      <c r="E2033" s="4"/>
      <c r="F2033" s="5"/>
      <c r="G2033" s="6"/>
      <c r="H2033" s="18" t="s">
        <v>13</v>
      </c>
    </row>
    <row r="2034" spans="1:8">
      <c r="A2034" s="11">
        <v>2191</v>
      </c>
      <c r="B2034" s="3" t="s">
        <v>5093</v>
      </c>
      <c r="C2034" s="3" t="s">
        <v>5094</v>
      </c>
      <c r="D2034" s="3" t="s">
        <v>4454</v>
      </c>
      <c r="E2034" s="4"/>
      <c r="F2034" s="5"/>
      <c r="G2034" s="6"/>
      <c r="H2034" s="18" t="s">
        <v>13</v>
      </c>
    </row>
    <row r="2035" spans="1:8">
      <c r="A2035" s="11">
        <v>2192</v>
      </c>
      <c r="B2035" s="3" t="s">
        <v>5095</v>
      </c>
      <c r="C2035" s="3" t="s">
        <v>5096</v>
      </c>
      <c r="D2035" s="3" t="s">
        <v>4454</v>
      </c>
      <c r="E2035" s="4"/>
      <c r="F2035" s="5"/>
      <c r="G2035" s="6"/>
      <c r="H2035" s="18" t="s">
        <v>13</v>
      </c>
    </row>
    <row r="2036" spans="1:8">
      <c r="A2036" s="11">
        <v>2193</v>
      </c>
      <c r="B2036" s="3" t="s">
        <v>5097</v>
      </c>
      <c r="C2036" s="3" t="s">
        <v>5098</v>
      </c>
      <c r="D2036" s="3" t="s">
        <v>4454</v>
      </c>
      <c r="E2036" s="4"/>
      <c r="F2036" s="5"/>
      <c r="G2036" s="6"/>
      <c r="H2036" s="18" t="s">
        <v>13</v>
      </c>
    </row>
    <row r="2037" spans="1:8">
      <c r="A2037" s="11">
        <v>2194</v>
      </c>
      <c r="B2037" s="3" t="s">
        <v>5099</v>
      </c>
      <c r="C2037" s="3" t="s">
        <v>5100</v>
      </c>
      <c r="D2037" s="3" t="s">
        <v>4454</v>
      </c>
      <c r="E2037" s="4"/>
      <c r="F2037" s="5"/>
      <c r="G2037" s="6"/>
      <c r="H2037" s="18" t="s">
        <v>13</v>
      </c>
    </row>
    <row r="2038" spans="1:8">
      <c r="A2038" s="11">
        <v>2195</v>
      </c>
      <c r="B2038" s="3" t="s">
        <v>5101</v>
      </c>
      <c r="C2038" s="3" t="s">
        <v>5102</v>
      </c>
      <c r="D2038" s="3" t="s">
        <v>4454</v>
      </c>
      <c r="E2038" s="4"/>
      <c r="F2038" s="5"/>
      <c r="G2038" s="6"/>
      <c r="H2038" s="18" t="s">
        <v>13</v>
      </c>
    </row>
    <row r="2039" spans="1:8">
      <c r="A2039" s="11">
        <v>2196</v>
      </c>
      <c r="B2039" s="3" t="s">
        <v>5103</v>
      </c>
      <c r="C2039" s="3" t="s">
        <v>5104</v>
      </c>
      <c r="D2039" s="3" t="s">
        <v>4454</v>
      </c>
      <c r="E2039" s="4"/>
      <c r="F2039" s="5"/>
      <c r="G2039" s="6"/>
      <c r="H2039" s="18" t="s">
        <v>13</v>
      </c>
    </row>
    <row r="2040" spans="1:8">
      <c r="A2040" s="11">
        <v>2197</v>
      </c>
      <c r="B2040" s="3" t="s">
        <v>5105</v>
      </c>
      <c r="C2040" s="3" t="s">
        <v>5106</v>
      </c>
      <c r="D2040" s="3" t="s">
        <v>4454</v>
      </c>
      <c r="E2040" s="4"/>
      <c r="F2040" s="5"/>
      <c r="G2040" s="6"/>
      <c r="H2040" s="18" t="s">
        <v>13</v>
      </c>
    </row>
    <row r="2041" spans="1:8">
      <c r="A2041" s="11">
        <v>2198</v>
      </c>
      <c r="B2041" s="3" t="s">
        <v>5107</v>
      </c>
      <c r="C2041" s="3" t="s">
        <v>5108</v>
      </c>
      <c r="D2041" s="3" t="s">
        <v>4454</v>
      </c>
      <c r="E2041" s="4"/>
      <c r="F2041" s="5"/>
      <c r="G2041" s="6"/>
      <c r="H2041" s="18" t="s">
        <v>13</v>
      </c>
    </row>
    <row r="2042" spans="1:8">
      <c r="A2042" s="11">
        <v>2199</v>
      </c>
      <c r="B2042" s="3" t="s">
        <v>5109</v>
      </c>
      <c r="C2042" s="3" t="s">
        <v>5110</v>
      </c>
      <c r="D2042" s="3" t="s">
        <v>4463</v>
      </c>
      <c r="E2042" s="4"/>
      <c r="F2042" s="5"/>
      <c r="G2042" s="6"/>
      <c r="H2042" s="18" t="s">
        <v>13</v>
      </c>
    </row>
    <row r="2043" spans="1:8">
      <c r="A2043" s="11">
        <v>2200</v>
      </c>
      <c r="B2043" s="3" t="s">
        <v>5111</v>
      </c>
      <c r="C2043" s="3" t="s">
        <v>5112</v>
      </c>
      <c r="D2043" s="3" t="s">
        <v>4463</v>
      </c>
      <c r="E2043" s="4"/>
      <c r="F2043" s="5"/>
      <c r="G2043" s="6"/>
      <c r="H2043" s="18" t="s">
        <v>13</v>
      </c>
    </row>
    <row r="2044" spans="1:8">
      <c r="A2044" s="11">
        <v>2201</v>
      </c>
      <c r="B2044" s="3" t="s">
        <v>5113</v>
      </c>
      <c r="C2044" s="3" t="s">
        <v>5114</v>
      </c>
      <c r="D2044" s="3" t="s">
        <v>4463</v>
      </c>
      <c r="E2044" s="4"/>
      <c r="F2044" s="5"/>
      <c r="G2044" s="6"/>
      <c r="H2044" s="18" t="s">
        <v>13</v>
      </c>
    </row>
    <row r="2045" spans="1:8">
      <c r="A2045" s="11">
        <v>2202</v>
      </c>
      <c r="B2045" s="3" t="s">
        <v>5115</v>
      </c>
      <c r="C2045" s="3" t="s">
        <v>5116</v>
      </c>
      <c r="D2045" s="3" t="s">
        <v>4463</v>
      </c>
      <c r="E2045" s="4"/>
      <c r="F2045" s="5"/>
      <c r="G2045" s="6"/>
      <c r="H2045" s="18" t="s">
        <v>13</v>
      </c>
    </row>
    <row r="2046" spans="1:8">
      <c r="A2046" s="11">
        <v>2203</v>
      </c>
      <c r="B2046" s="3" t="s">
        <v>5117</v>
      </c>
      <c r="C2046" s="3" t="s">
        <v>5118</v>
      </c>
      <c r="D2046" s="3" t="s">
        <v>4463</v>
      </c>
      <c r="E2046" s="4"/>
      <c r="F2046" s="5"/>
      <c r="G2046" s="6"/>
      <c r="H2046" s="18" t="s">
        <v>13</v>
      </c>
    </row>
    <row r="2047" spans="1:8">
      <c r="A2047" s="11">
        <v>2204</v>
      </c>
      <c r="B2047" s="3" t="s">
        <v>5119</v>
      </c>
      <c r="C2047" s="3" t="s">
        <v>5120</v>
      </c>
      <c r="D2047" s="3" t="s">
        <v>4463</v>
      </c>
      <c r="E2047" s="4"/>
      <c r="F2047" s="5"/>
      <c r="G2047" s="6"/>
      <c r="H2047" s="18" t="s">
        <v>13</v>
      </c>
    </row>
    <row r="2048" spans="1:8">
      <c r="A2048" s="11">
        <v>2205</v>
      </c>
      <c r="B2048" s="3" t="s">
        <v>5121</v>
      </c>
      <c r="C2048" s="3" t="s">
        <v>5122</v>
      </c>
      <c r="D2048" s="3" t="s">
        <v>4463</v>
      </c>
      <c r="E2048" s="4"/>
      <c r="F2048" s="5"/>
      <c r="G2048" s="6"/>
      <c r="H2048" s="18" t="s">
        <v>13</v>
      </c>
    </row>
    <row r="2049" spans="1:8">
      <c r="A2049" s="11">
        <v>2206</v>
      </c>
      <c r="B2049" s="3" t="s">
        <v>5123</v>
      </c>
      <c r="C2049" s="3" t="s">
        <v>5124</v>
      </c>
      <c r="D2049" s="3" t="s">
        <v>4463</v>
      </c>
      <c r="E2049" s="4"/>
      <c r="F2049" s="5"/>
      <c r="G2049" s="6"/>
      <c r="H2049" s="18" t="s">
        <v>13</v>
      </c>
    </row>
    <row r="2050" spans="1:8">
      <c r="A2050" s="11">
        <v>2207</v>
      </c>
      <c r="B2050" s="3" t="s">
        <v>5125</v>
      </c>
      <c r="C2050" s="3" t="s">
        <v>5126</v>
      </c>
      <c r="D2050" s="3" t="s">
        <v>4463</v>
      </c>
      <c r="E2050" s="4"/>
      <c r="F2050" s="5"/>
      <c r="G2050" s="6"/>
      <c r="H2050" s="18" t="s">
        <v>13</v>
      </c>
    </row>
    <row r="2051" spans="1:8">
      <c r="A2051" s="11">
        <v>2208</v>
      </c>
      <c r="B2051" s="3" t="s">
        <v>5127</v>
      </c>
      <c r="C2051" s="3" t="s">
        <v>5128</v>
      </c>
      <c r="D2051" s="3" t="s">
        <v>4463</v>
      </c>
      <c r="E2051" s="4"/>
      <c r="F2051" s="5"/>
      <c r="G2051" s="6"/>
      <c r="H2051" s="18" t="s">
        <v>13</v>
      </c>
    </row>
    <row r="2052" spans="1:8">
      <c r="A2052" s="11">
        <v>2209</v>
      </c>
      <c r="B2052" s="3" t="s">
        <v>5129</v>
      </c>
      <c r="C2052" s="3" t="s">
        <v>5130</v>
      </c>
      <c r="D2052" s="3" t="s">
        <v>4463</v>
      </c>
      <c r="E2052" s="4"/>
      <c r="F2052" s="5"/>
      <c r="G2052" s="6"/>
      <c r="H2052" s="18" t="s">
        <v>13</v>
      </c>
    </row>
    <row r="2053" spans="1:8">
      <c r="A2053" s="11">
        <v>2210</v>
      </c>
      <c r="B2053" s="3" t="s">
        <v>5131</v>
      </c>
      <c r="C2053" s="3" t="s">
        <v>5132</v>
      </c>
      <c r="D2053" s="3" t="s">
        <v>4463</v>
      </c>
      <c r="E2053" s="4"/>
      <c r="F2053" s="5"/>
      <c r="G2053" s="6"/>
      <c r="H2053" s="18" t="s">
        <v>13</v>
      </c>
    </row>
    <row r="2054" spans="1:8">
      <c r="A2054" s="11">
        <v>2211</v>
      </c>
      <c r="B2054" s="3" t="s">
        <v>5133</v>
      </c>
      <c r="C2054" s="3" t="s">
        <v>5134</v>
      </c>
      <c r="D2054" s="3" t="s">
        <v>4463</v>
      </c>
      <c r="E2054" s="4"/>
      <c r="F2054" s="5"/>
      <c r="G2054" s="6"/>
      <c r="H2054" s="18" t="s">
        <v>13</v>
      </c>
    </row>
    <row r="2055" spans="1:8">
      <c r="A2055" s="11">
        <v>2212</v>
      </c>
      <c r="B2055" s="3" t="s">
        <v>5135</v>
      </c>
      <c r="C2055" s="3" t="s">
        <v>5136</v>
      </c>
      <c r="D2055" s="3" t="s">
        <v>5056</v>
      </c>
      <c r="E2055" s="4"/>
      <c r="F2055" s="5"/>
      <c r="G2055" s="6"/>
      <c r="H2055" s="18" t="s">
        <v>13</v>
      </c>
    </row>
    <row r="2056" spans="1:8">
      <c r="A2056" s="11">
        <v>2213</v>
      </c>
      <c r="B2056" s="3" t="s">
        <v>5137</v>
      </c>
      <c r="C2056" s="3" t="s">
        <v>5138</v>
      </c>
      <c r="D2056" s="3" t="s">
        <v>5056</v>
      </c>
      <c r="E2056" s="4"/>
      <c r="F2056" s="5"/>
      <c r="G2056" s="6"/>
      <c r="H2056" s="18" t="s">
        <v>13</v>
      </c>
    </row>
    <row r="2057" spans="1:8">
      <c r="A2057" s="11">
        <v>2214</v>
      </c>
      <c r="B2057" s="3" t="s">
        <v>5139</v>
      </c>
      <c r="C2057" s="3" t="s">
        <v>5140</v>
      </c>
      <c r="D2057" s="3" t="s">
        <v>5056</v>
      </c>
      <c r="E2057" s="4"/>
      <c r="F2057" s="5"/>
      <c r="G2057" s="6"/>
      <c r="H2057" s="18" t="s">
        <v>13</v>
      </c>
    </row>
    <row r="2058" spans="1:8">
      <c r="A2058" s="11">
        <v>2215</v>
      </c>
      <c r="B2058" s="3" t="s">
        <v>5141</v>
      </c>
      <c r="C2058" s="3" t="s">
        <v>5142</v>
      </c>
      <c r="D2058" s="3" t="s">
        <v>5056</v>
      </c>
      <c r="E2058" s="4"/>
      <c r="F2058" s="5"/>
      <c r="G2058" s="6"/>
      <c r="H2058" s="18" t="s">
        <v>13</v>
      </c>
    </row>
    <row r="2059" spans="1:8">
      <c r="A2059" s="11">
        <v>2216</v>
      </c>
      <c r="B2059" s="3" t="s">
        <v>5143</v>
      </c>
      <c r="C2059" s="3" t="s">
        <v>5144</v>
      </c>
      <c r="D2059" s="3" t="s">
        <v>5056</v>
      </c>
      <c r="E2059" s="4"/>
      <c r="F2059" s="5"/>
      <c r="G2059" s="6"/>
      <c r="H2059" s="18" t="s">
        <v>13</v>
      </c>
    </row>
    <row r="2060" spans="1:8">
      <c r="A2060" s="11">
        <v>2217</v>
      </c>
      <c r="B2060" s="3" t="s">
        <v>5145</v>
      </c>
      <c r="C2060" s="3" t="s">
        <v>5146</v>
      </c>
      <c r="D2060" s="3" t="s">
        <v>5056</v>
      </c>
      <c r="E2060" s="4"/>
      <c r="F2060" s="5"/>
      <c r="G2060" s="6"/>
      <c r="H2060" s="18" t="s">
        <v>13</v>
      </c>
    </row>
    <row r="2061" spans="1:8">
      <c r="A2061" s="11">
        <v>2218</v>
      </c>
      <c r="B2061" s="3" t="s">
        <v>5147</v>
      </c>
      <c r="C2061" s="3" t="s">
        <v>5148</v>
      </c>
      <c r="D2061" s="3" t="s">
        <v>5056</v>
      </c>
      <c r="E2061" s="4"/>
      <c r="F2061" s="5"/>
      <c r="G2061" s="6"/>
      <c r="H2061" s="18" t="s">
        <v>13</v>
      </c>
    </row>
    <row r="2062" spans="1:8">
      <c r="A2062" s="11">
        <v>2219</v>
      </c>
      <c r="B2062" s="3" t="s">
        <v>5149</v>
      </c>
      <c r="C2062" s="3" t="s">
        <v>5150</v>
      </c>
      <c r="D2062" s="3" t="s">
        <v>5056</v>
      </c>
      <c r="E2062" s="4"/>
      <c r="F2062" s="5"/>
      <c r="G2062" s="6"/>
      <c r="H2062" s="18" t="s">
        <v>13</v>
      </c>
    </row>
    <row r="2063" spans="1:8">
      <c r="A2063" s="11">
        <v>2220</v>
      </c>
      <c r="B2063" s="3" t="s">
        <v>5151</v>
      </c>
      <c r="C2063" s="3" t="s">
        <v>5152</v>
      </c>
      <c r="D2063" s="3" t="s">
        <v>5056</v>
      </c>
      <c r="E2063" s="4"/>
      <c r="F2063" s="5"/>
      <c r="G2063" s="6"/>
      <c r="H2063" s="18" t="s">
        <v>13</v>
      </c>
    </row>
    <row r="2064" spans="1:8">
      <c r="A2064" s="11">
        <v>2221</v>
      </c>
      <c r="B2064" s="3" t="s">
        <v>5153</v>
      </c>
      <c r="C2064" s="3" t="s">
        <v>5154</v>
      </c>
      <c r="D2064" s="3" t="s">
        <v>5056</v>
      </c>
      <c r="E2064" s="4"/>
      <c r="F2064" s="5"/>
      <c r="G2064" s="6"/>
      <c r="H2064" s="18" t="s">
        <v>13</v>
      </c>
    </row>
    <row r="2065" spans="1:8">
      <c r="A2065" s="11">
        <v>2222</v>
      </c>
      <c r="B2065" s="3" t="s">
        <v>5155</v>
      </c>
      <c r="C2065" s="3" t="s">
        <v>5156</v>
      </c>
      <c r="D2065" s="3" t="s">
        <v>5056</v>
      </c>
      <c r="E2065" s="4"/>
      <c r="F2065" s="5"/>
      <c r="G2065" s="6"/>
      <c r="H2065" s="18" t="s">
        <v>13</v>
      </c>
    </row>
    <row r="2066" spans="1:8">
      <c r="A2066" s="11">
        <v>2223</v>
      </c>
      <c r="B2066" s="3" t="s">
        <v>5157</v>
      </c>
      <c r="C2066" s="3" t="s">
        <v>5158</v>
      </c>
      <c r="D2066" s="3" t="s">
        <v>5056</v>
      </c>
      <c r="E2066" s="4"/>
      <c r="F2066" s="5"/>
      <c r="G2066" s="6"/>
      <c r="H2066" s="18" t="s">
        <v>13</v>
      </c>
    </row>
    <row r="2067" spans="1:8">
      <c r="A2067" s="11">
        <v>2224</v>
      </c>
      <c r="B2067" s="3" t="s">
        <v>5159</v>
      </c>
      <c r="C2067" s="3" t="s">
        <v>5160</v>
      </c>
      <c r="D2067" s="3" t="s">
        <v>5056</v>
      </c>
      <c r="E2067" s="4"/>
      <c r="F2067" s="5"/>
      <c r="G2067" s="6"/>
      <c r="H2067" s="18" t="s">
        <v>13</v>
      </c>
    </row>
    <row r="2068" spans="1:8">
      <c r="A2068" s="12" t="s">
        <v>5161</v>
      </c>
      <c r="B2068" s="3"/>
      <c r="C2068" s="3"/>
      <c r="D2068" s="3"/>
      <c r="E2068" s="4"/>
      <c r="F2068" s="5"/>
      <c r="G2068" s="4"/>
      <c r="H2068" s="18"/>
    </row>
    <row r="2069" spans="1:8">
      <c r="A2069" s="11">
        <v>2305</v>
      </c>
      <c r="B2069" s="3" t="s">
        <v>5162</v>
      </c>
      <c r="C2069" s="3" t="s">
        <v>5163</v>
      </c>
      <c r="D2069" s="3" t="s">
        <v>5164</v>
      </c>
      <c r="E2069" s="4"/>
      <c r="F2069" s="5">
        <v>2</v>
      </c>
      <c r="G2069" s="6" t="str">
        <f>6302.76*1.00000000</f>
        <v>0</v>
      </c>
      <c r="H2069" s="18" t="s">
        <v>13</v>
      </c>
    </row>
    <row r="2070" spans="1:8">
      <c r="A2070" s="11">
        <v>2618</v>
      </c>
      <c r="B2070" s="3" t="s">
        <v>5165</v>
      </c>
      <c r="C2070" s="3" t="s">
        <v>5166</v>
      </c>
      <c r="D2070" s="3"/>
      <c r="E2070" s="4"/>
      <c r="F2070" s="5">
        <v>2</v>
      </c>
      <c r="G2070" s="6" t="str">
        <f>9640.9*1.00000000</f>
        <v>0</v>
      </c>
      <c r="H2070" s="18" t="s">
        <v>13</v>
      </c>
    </row>
    <row r="2071" spans="1:8">
      <c r="A2071" s="11">
        <v>2856</v>
      </c>
      <c r="B2071" s="3" t="s">
        <v>5167</v>
      </c>
      <c r="C2071" s="3" t="s">
        <v>5168</v>
      </c>
      <c r="D2071" s="3" t="s">
        <v>5169</v>
      </c>
      <c r="E2071" s="4"/>
      <c r="F2071" s="5">
        <v>2</v>
      </c>
      <c r="G2071" s="6" t="str">
        <f>9196.32*1.00000000</f>
        <v>0</v>
      </c>
      <c r="H2071" s="18" t="s">
        <v>13</v>
      </c>
    </row>
    <row r="2072" spans="1:8">
      <c r="A2072" s="12" t="s">
        <v>5170</v>
      </c>
      <c r="B2072" s="3"/>
      <c r="C2072" s="3"/>
      <c r="D2072" s="3"/>
      <c r="E2072" s="4"/>
      <c r="F2072" s="5"/>
      <c r="G2072" s="4"/>
      <c r="H2072" s="18"/>
    </row>
    <row r="2073" spans="1:8">
      <c r="A2073" s="11">
        <v>2952</v>
      </c>
      <c r="B2073" s="3" t="s">
        <v>5171</v>
      </c>
      <c r="C2073" s="3" t="s">
        <v>5172</v>
      </c>
      <c r="D2073" s="3" t="s">
        <v>5173</v>
      </c>
      <c r="E2073" s="4"/>
      <c r="F2073" s="5">
        <v>2</v>
      </c>
      <c r="G2073" s="6" t="str">
        <f>1180.7*1.00000000</f>
        <v>0</v>
      </c>
      <c r="H2073" s="18" t="s">
        <v>13</v>
      </c>
    </row>
    <row r="2074" spans="1:8">
      <c r="A2074" s="11">
        <v>2954</v>
      </c>
      <c r="B2074" s="3" t="s">
        <v>5174</v>
      </c>
      <c r="C2074" s="3" t="s">
        <v>5175</v>
      </c>
      <c r="D2074" s="3" t="s">
        <v>5176</v>
      </c>
      <c r="E2074" s="4"/>
      <c r="F2074" s="5">
        <v>2</v>
      </c>
      <c r="G2074" s="6" t="str">
        <f>1031.29*1.00000000</f>
        <v>0</v>
      </c>
      <c r="H2074" s="18" t="s">
        <v>13</v>
      </c>
    </row>
    <row r="2075" spans="1:8">
      <c r="A2075" s="11">
        <v>2955</v>
      </c>
      <c r="B2075" s="3" t="s">
        <v>5177</v>
      </c>
      <c r="C2075" s="3" t="s">
        <v>5178</v>
      </c>
      <c r="D2075" s="3" t="s">
        <v>5179</v>
      </c>
      <c r="E2075" s="4"/>
      <c r="F2075" s="5">
        <v>2</v>
      </c>
      <c r="G2075" s="6" t="str">
        <f>1402.78*1.00000000</f>
        <v>0</v>
      </c>
      <c r="H2075" s="18" t="s">
        <v>13</v>
      </c>
    </row>
    <row r="2076" spans="1:8">
      <c r="A2076" s="11">
        <v>2956</v>
      </c>
      <c r="B2076" s="3" t="s">
        <v>5180</v>
      </c>
      <c r="C2076" s="3" t="s">
        <v>5181</v>
      </c>
      <c r="D2076" s="3" t="s">
        <v>5182</v>
      </c>
      <c r="E2076" s="4"/>
      <c r="F2076" s="5">
        <v>7</v>
      </c>
      <c r="G2076" s="6" t="str">
        <f>1402.78*1.00000000</f>
        <v>0</v>
      </c>
      <c r="H2076" s="18" t="s">
        <v>13</v>
      </c>
    </row>
    <row r="2077" spans="1:8">
      <c r="A2077" s="11">
        <v>2957</v>
      </c>
      <c r="B2077" s="3" t="s">
        <v>5183</v>
      </c>
      <c r="C2077" s="3" t="s">
        <v>5184</v>
      </c>
      <c r="D2077" s="3" t="s">
        <v>5185</v>
      </c>
      <c r="E2077" s="4"/>
      <c r="F2077" s="5">
        <v>7</v>
      </c>
      <c r="G2077" s="6" t="str">
        <f>1716.84*1.00000000</f>
        <v>0</v>
      </c>
      <c r="H2077" s="18" t="s">
        <v>13</v>
      </c>
    </row>
    <row r="2078" spans="1:8">
      <c r="A2078" s="11">
        <v>2958</v>
      </c>
      <c r="B2078" s="3" t="s">
        <v>5186</v>
      </c>
      <c r="C2078" s="3" t="s">
        <v>5187</v>
      </c>
      <c r="D2078" s="3" t="s">
        <v>5188</v>
      </c>
      <c r="E2078" s="4"/>
      <c r="F2078" s="5">
        <v>2</v>
      </c>
      <c r="G2078" s="6" t="str">
        <f>2724.65*1.00000000</f>
        <v>0</v>
      </c>
      <c r="H2078" s="18" t="s">
        <v>13</v>
      </c>
    </row>
    <row r="2079" spans="1:8">
      <c r="A2079" s="11">
        <v>2959</v>
      </c>
      <c r="B2079" s="3" t="s">
        <v>5189</v>
      </c>
      <c r="C2079" s="3" t="s">
        <v>5190</v>
      </c>
      <c r="D2079" s="3" t="s">
        <v>5191</v>
      </c>
      <c r="E2079" s="4"/>
      <c r="F2079" s="5">
        <v>2</v>
      </c>
      <c r="G2079" s="6" t="str">
        <f>2460.99*1.00000000</f>
        <v>0</v>
      </c>
      <c r="H2079" s="18" t="s">
        <v>13</v>
      </c>
    </row>
    <row r="2080" spans="1:8">
      <c r="A2080" s="11">
        <v>2960</v>
      </c>
      <c r="B2080" s="3" t="s">
        <v>5192</v>
      </c>
      <c r="C2080" s="3" t="s">
        <v>5193</v>
      </c>
      <c r="D2080" s="3" t="s">
        <v>5194</v>
      </c>
      <c r="E2080" s="4"/>
      <c r="F2080" s="5">
        <v>2</v>
      </c>
      <c r="G2080" s="6" t="str">
        <f>2944.99*1.00000000</f>
        <v>0</v>
      </c>
      <c r="H2080" s="18" t="s">
        <v>13</v>
      </c>
    </row>
    <row r="2081" spans="1:8">
      <c r="A2081" s="11">
        <v>2961</v>
      </c>
      <c r="B2081" s="3" t="s">
        <v>5195</v>
      </c>
      <c r="C2081" s="3" t="s">
        <v>5196</v>
      </c>
      <c r="D2081" s="3" t="s">
        <v>5197</v>
      </c>
      <c r="E2081" s="4"/>
      <c r="F2081" s="5">
        <v>5</v>
      </c>
      <c r="G2081" s="6" t="str">
        <f>2944.99*1.00000000</f>
        <v>0</v>
      </c>
      <c r="H2081" s="18" t="s">
        <v>13</v>
      </c>
    </row>
    <row r="2082" spans="1:8">
      <c r="A2082" s="11">
        <v>2962</v>
      </c>
      <c r="B2082" s="3" t="s">
        <v>5198</v>
      </c>
      <c r="C2082" s="3" t="s">
        <v>5199</v>
      </c>
      <c r="D2082" s="3" t="s">
        <v>5200</v>
      </c>
      <c r="E2082" s="4"/>
      <c r="F2082" s="5">
        <v>5</v>
      </c>
      <c r="G2082" s="6" t="str">
        <f>3605.36*1.00000000</f>
        <v>0</v>
      </c>
      <c r="H2082" s="18" t="s">
        <v>13</v>
      </c>
    </row>
    <row r="2083" spans="1:8">
      <c r="A2083" s="11">
        <v>2963</v>
      </c>
      <c r="B2083" s="3" t="s">
        <v>5201</v>
      </c>
      <c r="C2083" s="3" t="s">
        <v>5202</v>
      </c>
      <c r="D2083" s="3" t="s">
        <v>5203</v>
      </c>
      <c r="E2083" s="4"/>
      <c r="F2083" s="5">
        <v>2</v>
      </c>
      <c r="G2083" s="6" t="str">
        <f>4087.59*1.00000000</f>
        <v>0</v>
      </c>
      <c r="H2083" s="18" t="s">
        <v>13</v>
      </c>
    </row>
    <row r="2084" spans="1:8">
      <c r="A2084" s="11">
        <v>2964</v>
      </c>
      <c r="B2084" s="3" t="s">
        <v>5204</v>
      </c>
      <c r="C2084" s="3" t="s">
        <v>5205</v>
      </c>
      <c r="D2084" s="3" t="s">
        <v>5206</v>
      </c>
      <c r="E2084" s="4"/>
      <c r="F2084" s="5">
        <v>2</v>
      </c>
      <c r="G2084" s="6" t="str">
        <f>3755.93*1.00000000</f>
        <v>0</v>
      </c>
      <c r="H2084" s="18" t="s">
        <v>13</v>
      </c>
    </row>
    <row r="2085" spans="1:8">
      <c r="A2085" s="11">
        <v>2965</v>
      </c>
      <c r="B2085" s="3" t="s">
        <v>5207</v>
      </c>
      <c r="C2085" s="3" t="s">
        <v>5208</v>
      </c>
      <c r="D2085" s="3" t="s">
        <v>5209</v>
      </c>
      <c r="E2085" s="4"/>
      <c r="F2085" s="5">
        <v>2</v>
      </c>
      <c r="G2085" s="6" t="str">
        <f>4341.88*1.00000000</f>
        <v>0</v>
      </c>
      <c r="H2085" s="18" t="s">
        <v>13</v>
      </c>
    </row>
    <row r="2086" spans="1:8">
      <c r="A2086" s="11">
        <v>2966</v>
      </c>
      <c r="B2086" s="3" t="s">
        <v>5210</v>
      </c>
      <c r="C2086" s="3" t="s">
        <v>5211</v>
      </c>
      <c r="D2086" s="3" t="s">
        <v>5212</v>
      </c>
      <c r="E2086" s="4"/>
      <c r="F2086" s="5">
        <v>2</v>
      </c>
      <c r="G2086" s="6" t="str">
        <f>4517.67*1.00000000</f>
        <v>0</v>
      </c>
      <c r="H2086" s="18" t="s">
        <v>13</v>
      </c>
    </row>
    <row r="2087" spans="1:8">
      <c r="A2087" s="11">
        <v>2967</v>
      </c>
      <c r="B2087" s="3" t="s">
        <v>5213</v>
      </c>
      <c r="C2087" s="3" t="s">
        <v>5214</v>
      </c>
      <c r="D2087" s="3" t="s">
        <v>5215</v>
      </c>
      <c r="E2087" s="4"/>
      <c r="F2087" s="5">
        <v>2</v>
      </c>
      <c r="G2087" s="6" t="str">
        <f>5407.71*1.00000000</f>
        <v>0</v>
      </c>
      <c r="H2087" s="18" t="s">
        <v>13</v>
      </c>
    </row>
    <row r="2088" spans="1:8">
      <c r="A2088" s="11">
        <v>2968</v>
      </c>
      <c r="B2088" s="3" t="s">
        <v>5216</v>
      </c>
      <c r="C2088" s="3" t="s">
        <v>5217</v>
      </c>
      <c r="D2088" s="3" t="s">
        <v>5218</v>
      </c>
      <c r="E2088" s="4"/>
      <c r="F2088" s="5">
        <v>5</v>
      </c>
      <c r="G2088" s="6" t="str">
        <f>5450.52*1.00000000</f>
        <v>0</v>
      </c>
      <c r="H2088" s="18" t="s">
        <v>13</v>
      </c>
    </row>
    <row r="2089" spans="1:8">
      <c r="A2089" s="11">
        <v>2969</v>
      </c>
      <c r="B2089" s="3" t="s">
        <v>5219</v>
      </c>
      <c r="C2089" s="3" t="s">
        <v>5220</v>
      </c>
      <c r="D2089" s="3" t="s">
        <v>5221</v>
      </c>
      <c r="E2089" s="4"/>
      <c r="F2089" s="5">
        <v>4</v>
      </c>
      <c r="G2089" s="6" t="str">
        <f>5450.52*1.00000000</f>
        <v>0</v>
      </c>
      <c r="H2089" s="18" t="s">
        <v>13</v>
      </c>
    </row>
    <row r="2090" spans="1:8">
      <c r="A2090" s="11">
        <v>2970</v>
      </c>
      <c r="B2090" s="3" t="s">
        <v>5222</v>
      </c>
      <c r="C2090" s="3" t="s">
        <v>5223</v>
      </c>
      <c r="D2090" s="3" t="s">
        <v>5224</v>
      </c>
      <c r="E2090" s="4"/>
      <c r="F2090" s="5">
        <v>4</v>
      </c>
      <c r="G2090" s="6" t="str">
        <f>6041.15*1.00000000</f>
        <v>0</v>
      </c>
      <c r="H2090" s="18" t="s">
        <v>13</v>
      </c>
    </row>
    <row r="2091" spans="1:8">
      <c r="A2091" s="11">
        <v>2971</v>
      </c>
      <c r="B2091" s="3" t="s">
        <v>5225</v>
      </c>
      <c r="C2091" s="3" t="s">
        <v>5226</v>
      </c>
      <c r="D2091" s="3" t="s">
        <v>5227</v>
      </c>
      <c r="E2091" s="4"/>
      <c r="F2091" s="5">
        <v>5</v>
      </c>
      <c r="G2091" s="6" t="str">
        <f>6509.93*1.00000000</f>
        <v>0</v>
      </c>
      <c r="H2091" s="18" t="s">
        <v>13</v>
      </c>
    </row>
    <row r="2092" spans="1:8">
      <c r="A2092" s="11">
        <v>2972</v>
      </c>
      <c r="B2092" s="3" t="s">
        <v>5228</v>
      </c>
      <c r="C2092" s="3" t="s">
        <v>5229</v>
      </c>
      <c r="D2092" s="3" t="s">
        <v>5230</v>
      </c>
      <c r="E2092" s="4"/>
      <c r="F2092" s="5">
        <v>4</v>
      </c>
      <c r="G2092" s="6" t="str">
        <f>7209.52*1.00000000</f>
        <v>0</v>
      </c>
      <c r="H2092" s="18" t="s">
        <v>13</v>
      </c>
    </row>
    <row r="2093" spans="1:8">
      <c r="A2093" s="12" t="s">
        <v>5231</v>
      </c>
      <c r="B2093" s="3"/>
      <c r="C2093" s="3"/>
      <c r="D2093" s="3"/>
      <c r="E2093" s="4"/>
      <c r="F2093" s="5"/>
      <c r="G2093" s="4"/>
      <c r="H2093" s="18"/>
    </row>
    <row r="2094" spans="1:8">
      <c r="A2094" s="11">
        <v>2974</v>
      </c>
      <c r="B2094" s="3" t="s">
        <v>5232</v>
      </c>
      <c r="C2094" s="3" t="s">
        <v>5233</v>
      </c>
      <c r="D2094" s="3" t="s">
        <v>5173</v>
      </c>
      <c r="E2094" s="4"/>
      <c r="F2094" s="5">
        <v>2</v>
      </c>
      <c r="G2094" s="6" t="str">
        <f>4243.71*1.00000000</f>
        <v>0</v>
      </c>
      <c r="H2094" s="18" t="s">
        <v>13</v>
      </c>
    </row>
    <row r="2095" spans="1:8">
      <c r="A2095" s="11">
        <v>2975</v>
      </c>
      <c r="B2095" s="3" t="s">
        <v>5234</v>
      </c>
      <c r="C2095" s="3" t="s">
        <v>5235</v>
      </c>
      <c r="D2095" s="3" t="s">
        <v>5176</v>
      </c>
      <c r="E2095" s="4"/>
      <c r="F2095" s="5">
        <v>2</v>
      </c>
      <c r="G2095" s="6" t="str">
        <f>4040.69*1.00000000</f>
        <v>0</v>
      </c>
      <c r="H2095" s="18" t="s">
        <v>13</v>
      </c>
    </row>
    <row r="2096" spans="1:8">
      <c r="A2096" s="11">
        <v>2976</v>
      </c>
      <c r="B2096" s="3" t="s">
        <v>5236</v>
      </c>
      <c r="C2096" s="3" t="s">
        <v>5237</v>
      </c>
      <c r="D2096" s="3" t="s">
        <v>5179</v>
      </c>
      <c r="E2096" s="4"/>
      <c r="F2096" s="5">
        <v>5</v>
      </c>
      <c r="G2096" s="6" t="str">
        <f>4354.56*1.00000000</f>
        <v>0</v>
      </c>
      <c r="H2096" s="18" t="s">
        <v>13</v>
      </c>
    </row>
    <row r="2097" spans="1:8">
      <c r="A2097" s="11">
        <v>2977</v>
      </c>
      <c r="B2097" s="3" t="s">
        <v>5238</v>
      </c>
      <c r="C2097" s="3" t="s">
        <v>5239</v>
      </c>
      <c r="D2097" s="3" t="s">
        <v>5182</v>
      </c>
      <c r="E2097" s="4"/>
      <c r="F2097" s="5">
        <v>5</v>
      </c>
      <c r="G2097" s="6" t="str">
        <f>4354.56*1.00000000</f>
        <v>0</v>
      </c>
      <c r="H2097" s="18" t="s">
        <v>13</v>
      </c>
    </row>
    <row r="2098" spans="1:8">
      <c r="A2098" s="11">
        <v>2978</v>
      </c>
      <c r="B2098" s="3" t="s">
        <v>5240</v>
      </c>
      <c r="C2098" s="3" t="s">
        <v>5241</v>
      </c>
      <c r="D2098" s="3" t="s">
        <v>5185</v>
      </c>
      <c r="E2098" s="4"/>
      <c r="F2098" s="5">
        <v>5</v>
      </c>
      <c r="G2098" s="6" t="str">
        <f>5467.02*1.00000000</f>
        <v>0</v>
      </c>
      <c r="H2098" s="18" t="s">
        <v>13</v>
      </c>
    </row>
    <row r="2099" spans="1:8">
      <c r="A2099" s="11">
        <v>2979</v>
      </c>
      <c r="B2099" s="3" t="s">
        <v>5242</v>
      </c>
      <c r="C2099" s="3" t="s">
        <v>5243</v>
      </c>
      <c r="D2099" s="3" t="s">
        <v>5188</v>
      </c>
      <c r="E2099" s="4"/>
      <c r="F2099" s="5">
        <v>5</v>
      </c>
      <c r="G2099" s="6" t="str">
        <f>9135.01*1.00000000</f>
        <v>0</v>
      </c>
      <c r="H2099" s="18" t="s">
        <v>13</v>
      </c>
    </row>
    <row r="2100" spans="1:8">
      <c r="A2100" s="11">
        <v>2980</v>
      </c>
      <c r="B2100" s="3" t="s">
        <v>5244</v>
      </c>
      <c r="C2100" s="3" t="s">
        <v>5245</v>
      </c>
      <c r="D2100" s="3" t="s">
        <v>5191</v>
      </c>
      <c r="E2100" s="4"/>
      <c r="F2100" s="5">
        <v>5</v>
      </c>
      <c r="G2100" s="6" t="str">
        <f>8699.62*1.00000000</f>
        <v>0</v>
      </c>
      <c r="H2100" s="18" t="s">
        <v>13</v>
      </c>
    </row>
    <row r="2101" spans="1:8">
      <c r="A2101" s="11">
        <v>2981</v>
      </c>
      <c r="B2101" s="3" t="s">
        <v>5246</v>
      </c>
      <c r="C2101" s="3" t="s">
        <v>5247</v>
      </c>
      <c r="D2101" s="3" t="s">
        <v>5194</v>
      </c>
      <c r="E2101" s="4"/>
      <c r="F2101" s="5">
        <v>5</v>
      </c>
      <c r="G2101" s="6" t="str">
        <f>9373.050000000001*1.00000000</f>
        <v>0</v>
      </c>
      <c r="H2101" s="18" t="s">
        <v>13</v>
      </c>
    </row>
    <row r="2102" spans="1:8">
      <c r="A2102" s="11">
        <v>2982</v>
      </c>
      <c r="B2102" s="3" t="s">
        <v>5248</v>
      </c>
      <c r="C2102" s="3" t="s">
        <v>5249</v>
      </c>
      <c r="D2102" s="3" t="s">
        <v>5197</v>
      </c>
      <c r="E2102" s="4"/>
      <c r="F2102" s="5">
        <v>5</v>
      </c>
      <c r="G2102" s="6" t="str">
        <f>9373.050000000001*1.00000000</f>
        <v>0</v>
      </c>
      <c r="H2102" s="18" t="s">
        <v>13</v>
      </c>
    </row>
    <row r="2103" spans="1:8">
      <c r="A2103" s="11">
        <v>2983</v>
      </c>
      <c r="B2103" s="3" t="s">
        <v>5250</v>
      </c>
      <c r="C2103" s="3" t="s">
        <v>5251</v>
      </c>
      <c r="D2103" s="3" t="s">
        <v>5200</v>
      </c>
      <c r="E2103" s="4"/>
      <c r="F2103" s="5">
        <v>5</v>
      </c>
      <c r="G2103" s="6" t="str">
        <f>11477.67*1.00000000</f>
        <v>0</v>
      </c>
      <c r="H2103" s="18" t="s">
        <v>13</v>
      </c>
    </row>
    <row r="2104" spans="1:8">
      <c r="A2104" s="11">
        <v>2984</v>
      </c>
      <c r="B2104" s="3" t="s">
        <v>5252</v>
      </c>
      <c r="C2104" s="3" t="s">
        <v>5253</v>
      </c>
      <c r="D2104" s="3" t="s">
        <v>5203</v>
      </c>
      <c r="E2104" s="4"/>
      <c r="F2104" s="5">
        <v>2</v>
      </c>
      <c r="G2104" s="6" t="str">
        <f>13701.9*1.00000000</f>
        <v>0</v>
      </c>
      <c r="H2104" s="18" t="s">
        <v>13</v>
      </c>
    </row>
    <row r="2105" spans="1:8">
      <c r="A2105" s="11">
        <v>2985</v>
      </c>
      <c r="B2105" s="3" t="s">
        <v>5254</v>
      </c>
      <c r="C2105" s="3" t="s">
        <v>5255</v>
      </c>
      <c r="D2105" s="3" t="s">
        <v>5256</v>
      </c>
      <c r="E2105" s="4"/>
      <c r="F2105" s="5">
        <v>4</v>
      </c>
      <c r="G2105" s="6" t="str">
        <f>12729.92*1.00000000</f>
        <v>0</v>
      </c>
      <c r="H2105" s="18" t="s">
        <v>13</v>
      </c>
    </row>
    <row r="2106" spans="1:8">
      <c r="A2106" s="11">
        <v>2986</v>
      </c>
      <c r="B2106" s="3" t="s">
        <v>5257</v>
      </c>
      <c r="C2106" s="3" t="s">
        <v>5258</v>
      </c>
      <c r="D2106" s="3" t="s">
        <v>5259</v>
      </c>
      <c r="E2106" s="4"/>
      <c r="F2106" s="5">
        <v>5</v>
      </c>
      <c r="G2106" s="6" t="str">
        <f>13714.69*1.00000000</f>
        <v>0</v>
      </c>
      <c r="H2106" s="18" t="s">
        <v>13</v>
      </c>
    </row>
    <row r="2107" spans="1:8">
      <c r="A2107" s="11">
        <v>2987</v>
      </c>
      <c r="B2107" s="3" t="s">
        <v>5260</v>
      </c>
      <c r="C2107" s="3" t="s">
        <v>5261</v>
      </c>
      <c r="D2107" s="3" t="s">
        <v>5262</v>
      </c>
      <c r="E2107" s="4"/>
      <c r="F2107" s="5">
        <v>5</v>
      </c>
      <c r="G2107" s="6" t="str">
        <f>13714.69*1.00000000</f>
        <v>0</v>
      </c>
      <c r="H2107" s="18" t="s">
        <v>13</v>
      </c>
    </row>
    <row r="2108" spans="1:8">
      <c r="A2108" s="11">
        <v>2988</v>
      </c>
      <c r="B2108" s="3" t="s">
        <v>5263</v>
      </c>
      <c r="C2108" s="3" t="s">
        <v>5264</v>
      </c>
      <c r="D2108" s="3" t="s">
        <v>5265</v>
      </c>
      <c r="E2108" s="4"/>
      <c r="F2108" s="5">
        <v>5</v>
      </c>
      <c r="G2108" s="6" t="str">
        <f>16795.1*1.00000000</f>
        <v>0</v>
      </c>
      <c r="H2108" s="18" t="s">
        <v>13</v>
      </c>
    </row>
    <row r="2109" spans="1:8">
      <c r="A2109" s="11">
        <v>2989</v>
      </c>
      <c r="B2109" s="3" t="s">
        <v>5266</v>
      </c>
      <c r="C2109" s="3" t="s">
        <v>5267</v>
      </c>
      <c r="D2109" s="3" t="s">
        <v>5268</v>
      </c>
      <c r="E2109" s="4"/>
      <c r="F2109" s="5">
        <v>5</v>
      </c>
      <c r="G2109" s="6" t="str">
        <f>18269.41*1.00000000</f>
        <v>0</v>
      </c>
      <c r="H2109" s="18" t="s">
        <v>13</v>
      </c>
    </row>
    <row r="2110" spans="1:8">
      <c r="A2110" s="11">
        <v>2990</v>
      </c>
      <c r="B2110" s="3" t="s">
        <v>5269</v>
      </c>
      <c r="C2110" s="3" t="s">
        <v>5270</v>
      </c>
      <c r="D2110" s="3" t="s">
        <v>5221</v>
      </c>
      <c r="E2110" s="4"/>
      <c r="F2110" s="5">
        <v>5</v>
      </c>
      <c r="G2110" s="6" t="str">
        <f>17399.22*1.00000000</f>
        <v>0</v>
      </c>
      <c r="H2110" s="18" t="s">
        <v>13</v>
      </c>
    </row>
    <row r="2111" spans="1:8">
      <c r="A2111" s="11">
        <v>2991</v>
      </c>
      <c r="B2111" s="3" t="s">
        <v>5271</v>
      </c>
      <c r="C2111" s="3" t="s">
        <v>5272</v>
      </c>
      <c r="D2111" s="3" t="s">
        <v>5224</v>
      </c>
      <c r="E2111" s="4"/>
      <c r="F2111" s="5">
        <v>5</v>
      </c>
      <c r="G2111" s="6" t="str">
        <f>18746.08*1.00000000</f>
        <v>0</v>
      </c>
      <c r="H2111" s="18" t="s">
        <v>13</v>
      </c>
    </row>
    <row r="2112" spans="1:8">
      <c r="A2112" s="11">
        <v>2992</v>
      </c>
      <c r="B2112" s="3" t="s">
        <v>5273</v>
      </c>
      <c r="C2112" s="3" t="s">
        <v>5274</v>
      </c>
      <c r="D2112" s="3" t="s">
        <v>5227</v>
      </c>
      <c r="E2112" s="4"/>
      <c r="F2112" s="5">
        <v>5</v>
      </c>
      <c r="G2112" s="6" t="str">
        <f>18746.08*1.00000000</f>
        <v>0</v>
      </c>
      <c r="H2112" s="18" t="s">
        <v>13</v>
      </c>
    </row>
    <row r="2113" spans="1:8">
      <c r="A2113" s="11">
        <v>2993</v>
      </c>
      <c r="B2113" s="3" t="s">
        <v>5275</v>
      </c>
      <c r="C2113" s="3" t="s">
        <v>5276</v>
      </c>
      <c r="D2113" s="3" t="s">
        <v>5230</v>
      </c>
      <c r="E2113" s="4"/>
      <c r="F2113" s="5">
        <v>5</v>
      </c>
      <c r="G2113" s="6" t="str">
        <f>22955.92*1.00000000</f>
        <v>0</v>
      </c>
      <c r="H2113" s="18" t="s">
        <v>13</v>
      </c>
    </row>
    <row r="2114" spans="1:8">
      <c r="A2114" s="12" t="s">
        <v>5277</v>
      </c>
      <c r="B2114" s="3"/>
      <c r="C2114" s="3"/>
      <c r="D2114" s="3"/>
      <c r="E2114" s="4"/>
      <c r="F2114" s="5"/>
      <c r="G2114" s="4"/>
      <c r="H2114" s="18"/>
    </row>
    <row r="2115" spans="1:8">
      <c r="A2115" s="11">
        <v>3166</v>
      </c>
      <c r="B2115" s="3">
        <v>1420705207</v>
      </c>
      <c r="C2115" s="3" t="s">
        <v>5278</v>
      </c>
      <c r="D2115" s="3" t="s">
        <v>5279</v>
      </c>
      <c r="E2115" s="4"/>
      <c r="F2115" s="5">
        <v>2</v>
      </c>
      <c r="G2115" s="6" t="str">
        <f>103.8*1.00000000</f>
        <v>0</v>
      </c>
      <c r="H2115" s="18" t="s">
        <v>13</v>
      </c>
    </row>
    <row r="2116" spans="1:8">
      <c r="A2116" s="12" t="s">
        <v>5280</v>
      </c>
      <c r="B2116" s="3"/>
      <c r="C2116" s="3"/>
      <c r="D2116" s="3"/>
      <c r="E2116" s="4"/>
      <c r="F2116" s="5"/>
      <c r="G2116" s="4"/>
      <c r="H2116" s="18"/>
    </row>
    <row r="2117" spans="1:8">
      <c r="A2117" s="11">
        <v>2788</v>
      </c>
      <c r="B2117" s="3" t="s">
        <v>5281</v>
      </c>
      <c r="C2117" s="3" t="s">
        <v>5282</v>
      </c>
      <c r="D2117" s="3" t="s">
        <v>5283</v>
      </c>
      <c r="E2117" s="4">
        <v>46</v>
      </c>
      <c r="F2117" s="5"/>
      <c r="G2117" s="6" t="str">
        <f>63.68*1.00000000</f>
        <v>0</v>
      </c>
      <c r="H2117" s="18" t="s">
        <v>13</v>
      </c>
    </row>
    <row r="2118" spans="1:8">
      <c r="A2118" s="11">
        <v>2790</v>
      </c>
      <c r="B2118" s="3" t="s">
        <v>5284</v>
      </c>
      <c r="C2118" s="3" t="s">
        <v>5285</v>
      </c>
      <c r="D2118" s="3" t="s">
        <v>5283</v>
      </c>
      <c r="E2118" s="4">
        <v>41</v>
      </c>
      <c r="F2118" s="5"/>
      <c r="G2118" s="6" t="str">
        <f>63.68*1.00000000</f>
        <v>0</v>
      </c>
      <c r="H2118" s="18" t="s">
        <v>13</v>
      </c>
    </row>
    <row r="2119" spans="1:8">
      <c r="A2119" s="11">
        <v>2941</v>
      </c>
      <c r="B2119" s="3" t="s">
        <v>5286</v>
      </c>
      <c r="C2119" s="3" t="s">
        <v>5287</v>
      </c>
      <c r="D2119" s="3" t="s">
        <v>5283</v>
      </c>
      <c r="E2119" s="4">
        <v>60</v>
      </c>
      <c r="F2119" s="5"/>
      <c r="G2119" s="6" t="str">
        <f>63.68*1.00000000</f>
        <v>0</v>
      </c>
      <c r="H2119" s="18" t="s">
        <v>13</v>
      </c>
    </row>
    <row r="2120" spans="1:8">
      <c r="A2120" s="11">
        <v>2791</v>
      </c>
      <c r="B2120" s="3" t="s">
        <v>5288</v>
      </c>
      <c r="C2120" s="3" t="s">
        <v>5289</v>
      </c>
      <c r="D2120" s="3" t="s">
        <v>5283</v>
      </c>
      <c r="E2120" s="4">
        <v>59</v>
      </c>
      <c r="F2120" s="5"/>
      <c r="G2120" s="6" t="str">
        <f>63.68*1.00000000</f>
        <v>0</v>
      </c>
      <c r="H2120" s="18" t="s">
        <v>13</v>
      </c>
    </row>
    <row r="2121" spans="1:8">
      <c r="A2121" s="11">
        <v>2950</v>
      </c>
      <c r="B2121" s="3" t="s">
        <v>5290</v>
      </c>
      <c r="C2121" s="3" t="s">
        <v>5291</v>
      </c>
      <c r="D2121" s="3" t="s">
        <v>5283</v>
      </c>
      <c r="E2121" s="4">
        <v>58</v>
      </c>
      <c r="F2121" s="5"/>
      <c r="G2121" s="6" t="str">
        <f>63.68*1.00000000</f>
        <v>0</v>
      </c>
      <c r="H2121" s="18" t="s">
        <v>13</v>
      </c>
    </row>
    <row r="2122" spans="1:8">
      <c r="A2122" s="11">
        <v>2940</v>
      </c>
      <c r="B2122" s="3" t="s">
        <v>5292</v>
      </c>
      <c r="C2122" s="3" t="s">
        <v>5293</v>
      </c>
      <c r="D2122" s="3" t="s">
        <v>5283</v>
      </c>
      <c r="E2122" s="4"/>
      <c r="F2122" s="5"/>
      <c r="G2122" s="6" t="str">
        <f>63.68*1.00000000</f>
        <v>0</v>
      </c>
      <c r="H2122" s="18" t="s">
        <v>13</v>
      </c>
    </row>
    <row r="2123" spans="1:8">
      <c r="A2123" s="11">
        <v>2792</v>
      </c>
      <c r="B2123" s="3" t="s">
        <v>5294</v>
      </c>
      <c r="C2123" s="3" t="s">
        <v>5295</v>
      </c>
      <c r="D2123" s="3" t="s">
        <v>5296</v>
      </c>
      <c r="E2123" s="4"/>
      <c r="F2123" s="5"/>
      <c r="G2123" s="6" t="str">
        <f>127.59*1.00000000</f>
        <v>0</v>
      </c>
      <c r="H2123" s="18" t="s">
        <v>13</v>
      </c>
    </row>
    <row r="2124" spans="1:8">
      <c r="A2124" s="11">
        <v>2793</v>
      </c>
      <c r="B2124" s="3" t="s">
        <v>5297</v>
      </c>
      <c r="C2124" s="3" t="s">
        <v>5298</v>
      </c>
      <c r="D2124" s="3" t="s">
        <v>5296</v>
      </c>
      <c r="E2124" s="4"/>
      <c r="F2124" s="5"/>
      <c r="G2124" s="6" t="str">
        <f>127.39*1.00000000</f>
        <v>0</v>
      </c>
      <c r="H2124" s="18" t="s">
        <v>13</v>
      </c>
    </row>
    <row r="2125" spans="1:8">
      <c r="A2125" s="11">
        <v>2794</v>
      </c>
      <c r="B2125" s="3" t="s">
        <v>5299</v>
      </c>
      <c r="C2125" s="3" t="s">
        <v>5300</v>
      </c>
      <c r="D2125" s="3" t="s">
        <v>5296</v>
      </c>
      <c r="E2125" s="4"/>
      <c r="F2125" s="5"/>
      <c r="G2125" s="6" t="str">
        <f>127.39*1.00000000</f>
        <v>0</v>
      </c>
      <c r="H2125" s="18" t="s">
        <v>13</v>
      </c>
    </row>
    <row r="2126" spans="1:8">
      <c r="A2126" s="11">
        <v>2795</v>
      </c>
      <c r="B2126" s="3" t="s">
        <v>5301</v>
      </c>
      <c r="C2126" s="3" t="s">
        <v>5302</v>
      </c>
      <c r="D2126" s="3" t="s">
        <v>5303</v>
      </c>
      <c r="E2126" s="4">
        <v>14</v>
      </c>
      <c r="F2126" s="5"/>
      <c r="G2126" s="6" t="str">
        <f>191.08*1.00000000</f>
        <v>0</v>
      </c>
      <c r="H2126" s="18" t="s">
        <v>13</v>
      </c>
    </row>
    <row r="2127" spans="1:8">
      <c r="A2127" s="11">
        <v>2796</v>
      </c>
      <c r="B2127" s="3" t="s">
        <v>5304</v>
      </c>
      <c r="C2127" s="3" t="s">
        <v>5305</v>
      </c>
      <c r="D2127" s="3" t="s">
        <v>5303</v>
      </c>
      <c r="E2127" s="4">
        <v>18</v>
      </c>
      <c r="F2127" s="5"/>
      <c r="G2127" s="6" t="str">
        <f>191.08*1.00000000</f>
        <v>0</v>
      </c>
      <c r="H2127" s="18" t="s">
        <v>13</v>
      </c>
    </row>
    <row r="2128" spans="1:8">
      <c r="A2128" s="11">
        <v>2942</v>
      </c>
      <c r="B2128" s="3" t="s">
        <v>5306</v>
      </c>
      <c r="C2128" s="3" t="s">
        <v>5307</v>
      </c>
      <c r="D2128" s="3" t="s">
        <v>5303</v>
      </c>
      <c r="E2128" s="4"/>
      <c r="F2128" s="5"/>
      <c r="G2128" s="6" t="str">
        <f>239.56*1.00000000</f>
        <v>0</v>
      </c>
      <c r="H2128" s="18" t="s">
        <v>13</v>
      </c>
    </row>
    <row r="2129" spans="1:8">
      <c r="A2129" s="11">
        <v>2943</v>
      </c>
      <c r="B2129" s="3" t="s">
        <v>5308</v>
      </c>
      <c r="C2129" s="3" t="s">
        <v>5309</v>
      </c>
      <c r="D2129" s="3" t="s">
        <v>5303</v>
      </c>
      <c r="E2129" s="4"/>
      <c r="F2129" s="5"/>
      <c r="G2129" s="6" t="str">
        <f>239.56*1.00000000</f>
        <v>0</v>
      </c>
      <c r="H2129" s="18" t="s">
        <v>13</v>
      </c>
    </row>
    <row r="2130" spans="1:8">
      <c r="A2130" s="11">
        <v>2797</v>
      </c>
      <c r="B2130" s="3" t="s">
        <v>5310</v>
      </c>
      <c r="C2130" s="3" t="s">
        <v>5311</v>
      </c>
      <c r="D2130" s="3" t="s">
        <v>5312</v>
      </c>
      <c r="E2130" s="4"/>
      <c r="F2130" s="5"/>
      <c r="G2130" s="6"/>
      <c r="H2130" s="18" t="s">
        <v>13</v>
      </c>
    </row>
    <row r="2131" spans="1:8">
      <c r="A2131" s="11">
        <v>2798</v>
      </c>
      <c r="B2131" s="3" t="s">
        <v>5313</v>
      </c>
      <c r="C2131" s="3" t="s">
        <v>5314</v>
      </c>
      <c r="D2131" s="3" t="s">
        <v>5312</v>
      </c>
      <c r="E2131" s="4"/>
      <c r="F2131" s="5"/>
      <c r="G2131" s="6"/>
      <c r="H2131" s="18" t="s">
        <v>13</v>
      </c>
    </row>
    <row r="2132" spans="1:8">
      <c r="A2132" s="11">
        <v>2799</v>
      </c>
      <c r="B2132" s="3" t="s">
        <v>5315</v>
      </c>
      <c r="C2132" s="3" t="s">
        <v>5316</v>
      </c>
      <c r="D2132" s="3" t="s">
        <v>5312</v>
      </c>
      <c r="E2132" s="4"/>
      <c r="F2132" s="5"/>
      <c r="G2132" s="6"/>
      <c r="H2132" s="18" t="s">
        <v>13</v>
      </c>
    </row>
    <row r="2133" spans="1:8">
      <c r="A2133" s="12" t="s">
        <v>5317</v>
      </c>
      <c r="B2133" s="3"/>
      <c r="C2133" s="3"/>
      <c r="D2133" s="3"/>
      <c r="E2133" s="4"/>
      <c r="F2133" s="5"/>
      <c r="G2133" s="4"/>
      <c r="H2133" s="18"/>
    </row>
    <row r="2134" spans="1:8">
      <c r="A2134" s="11">
        <v>3041</v>
      </c>
      <c r="B2134" s="3" t="s">
        <v>5318</v>
      </c>
      <c r="C2134" s="3" t="s">
        <v>5319</v>
      </c>
      <c r="D2134" s="3" t="s">
        <v>5320</v>
      </c>
      <c r="E2134" s="4"/>
      <c r="F2134" s="5"/>
      <c r="G2134" s="6" t="str">
        <f>1932.26*1.00000000</f>
        <v>0</v>
      </c>
      <c r="H2134" s="18" t="s">
        <v>13</v>
      </c>
    </row>
    <row r="2135" spans="1:8">
      <c r="A2135" s="11">
        <v>3039</v>
      </c>
      <c r="B2135" s="3" t="s">
        <v>5321</v>
      </c>
      <c r="C2135" s="3" t="s">
        <v>5322</v>
      </c>
      <c r="D2135" s="3" t="s">
        <v>5323</v>
      </c>
      <c r="E2135" s="4"/>
      <c r="F2135" s="5"/>
      <c r="G2135" s="6" t="str">
        <f>1932.26*1.00000000</f>
        <v>0</v>
      </c>
      <c r="H2135" s="18" t="s">
        <v>13</v>
      </c>
    </row>
    <row r="2136" spans="1:8">
      <c r="A2136" s="11">
        <v>3040</v>
      </c>
      <c r="B2136" s="3" t="s">
        <v>5324</v>
      </c>
      <c r="C2136" s="3" t="s">
        <v>5325</v>
      </c>
      <c r="D2136" s="3" t="s">
        <v>5326</v>
      </c>
      <c r="E2136" s="4"/>
      <c r="F2136" s="5"/>
      <c r="G2136" s="6" t="str">
        <f>1932.26*1.00000000</f>
        <v>0</v>
      </c>
      <c r="H2136" s="18" t="s">
        <v>13</v>
      </c>
    </row>
    <row r="2137" spans="1:8">
      <c r="A2137" s="12" t="s">
        <v>5327</v>
      </c>
      <c r="B2137" s="3"/>
      <c r="C2137" s="3"/>
      <c r="D2137" s="3"/>
      <c r="E2137" s="4"/>
      <c r="F2137" s="5"/>
      <c r="G2137" s="4"/>
      <c r="H2137" s="18"/>
    </row>
    <row r="2138" spans="1:8">
      <c r="A2138" s="11">
        <v>2800</v>
      </c>
      <c r="B2138" s="3" t="s">
        <v>5328</v>
      </c>
      <c r="C2138" s="3" t="s">
        <v>5329</v>
      </c>
      <c r="D2138" s="3" t="s">
        <v>5330</v>
      </c>
      <c r="E2138" s="4"/>
      <c r="F2138" s="5"/>
      <c r="G2138" s="6" t="str">
        <f>438.72*1.00000000</f>
        <v>0</v>
      </c>
      <c r="H2138" s="18" t="s">
        <v>13</v>
      </c>
    </row>
    <row r="2139" spans="1:8">
      <c r="A2139" s="11">
        <v>2805</v>
      </c>
      <c r="B2139" s="3" t="s">
        <v>5331</v>
      </c>
      <c r="C2139" s="3" t="s">
        <v>5332</v>
      </c>
      <c r="D2139" s="3" t="s">
        <v>5333</v>
      </c>
      <c r="E2139" s="4"/>
      <c r="F2139" s="5">
        <v>4</v>
      </c>
      <c r="G2139" s="6" t="str">
        <f>438.72*1.00000000</f>
        <v>0</v>
      </c>
      <c r="H2139" s="18" t="s">
        <v>13</v>
      </c>
    </row>
    <row r="2140" spans="1:8">
      <c r="A2140" s="11">
        <v>2806</v>
      </c>
      <c r="B2140" s="3" t="s">
        <v>5334</v>
      </c>
      <c r="C2140" s="3" t="s">
        <v>5335</v>
      </c>
      <c r="D2140" s="3" t="s">
        <v>5336</v>
      </c>
      <c r="E2140" s="4"/>
      <c r="F2140" s="5"/>
      <c r="G2140" s="6" t="str">
        <f>606.49*1.00000000</f>
        <v>0</v>
      </c>
      <c r="H2140" s="18" t="s">
        <v>13</v>
      </c>
    </row>
    <row r="2141" spans="1:8">
      <c r="A2141" s="11">
        <v>2807</v>
      </c>
      <c r="B2141" s="3" t="s">
        <v>5337</v>
      </c>
      <c r="C2141" s="3" t="s">
        <v>5338</v>
      </c>
      <c r="D2141" s="3" t="s">
        <v>5339</v>
      </c>
      <c r="E2141" s="4"/>
      <c r="F2141" s="5">
        <v>4</v>
      </c>
      <c r="G2141" s="6" t="str">
        <f>957.97*1.00000000</f>
        <v>0</v>
      </c>
      <c r="H2141" s="18" t="s">
        <v>13</v>
      </c>
    </row>
    <row r="2142" spans="1:8">
      <c r="A2142" s="11">
        <v>2808</v>
      </c>
      <c r="B2142" s="3" t="s">
        <v>5340</v>
      </c>
      <c r="C2142" s="3" t="s">
        <v>5341</v>
      </c>
      <c r="D2142" s="3" t="s">
        <v>5342</v>
      </c>
      <c r="E2142" s="4"/>
      <c r="F2142" s="5"/>
      <c r="G2142" s="6" t="str">
        <f>957.97*1.00000000</f>
        <v>0</v>
      </c>
      <c r="H2142" s="18" t="s">
        <v>13</v>
      </c>
    </row>
    <row r="2143" spans="1:8">
      <c r="A2143" s="11">
        <v>2809</v>
      </c>
      <c r="B2143" s="3" t="s">
        <v>5343</v>
      </c>
      <c r="C2143" s="3" t="s">
        <v>5344</v>
      </c>
      <c r="D2143" s="3" t="s">
        <v>5345</v>
      </c>
      <c r="E2143" s="4"/>
      <c r="F2143" s="5"/>
      <c r="G2143" s="6" t="str">
        <f>1926.85*1.00000000</f>
        <v>0</v>
      </c>
      <c r="H2143" s="18" t="s">
        <v>13</v>
      </c>
    </row>
    <row r="2144" spans="1:8">
      <c r="A2144" s="11">
        <v>2810</v>
      </c>
      <c r="B2144" s="3" t="s">
        <v>5346</v>
      </c>
      <c r="C2144" s="3" t="s">
        <v>5347</v>
      </c>
      <c r="D2144" s="3" t="s">
        <v>5348</v>
      </c>
      <c r="E2144" s="4"/>
      <c r="F2144" s="5"/>
      <c r="G2144" s="6" t="str">
        <f>1711.27*1.00000000</f>
        <v>0</v>
      </c>
      <c r="H2144" s="18" t="s">
        <v>13</v>
      </c>
    </row>
    <row r="2145" spans="1:8">
      <c r="A2145" s="11">
        <v>2811</v>
      </c>
      <c r="B2145" s="3" t="s">
        <v>5349</v>
      </c>
      <c r="C2145" s="3" t="s">
        <v>5350</v>
      </c>
      <c r="D2145" s="3" t="s">
        <v>5351</v>
      </c>
      <c r="E2145" s="4"/>
      <c r="F2145" s="5"/>
      <c r="G2145" s="6" t="str">
        <f>2233.87*1.00000000</f>
        <v>0</v>
      </c>
      <c r="H2145" s="18" t="s">
        <v>13</v>
      </c>
    </row>
    <row r="2146" spans="1:8">
      <c r="A2146" s="11">
        <v>2812</v>
      </c>
      <c r="B2146" s="3" t="s">
        <v>5352</v>
      </c>
      <c r="C2146" s="3" t="s">
        <v>5353</v>
      </c>
      <c r="D2146" s="3" t="s">
        <v>5354</v>
      </c>
      <c r="E2146" s="4"/>
      <c r="F2146" s="5"/>
      <c r="G2146" s="6" t="str">
        <f>3853.7*1.00000000</f>
        <v>0</v>
      </c>
      <c r="H2146" s="18" t="s">
        <v>13</v>
      </c>
    </row>
    <row r="2147" spans="1:8">
      <c r="A2147" s="11">
        <v>2813</v>
      </c>
      <c r="B2147" s="3" t="s">
        <v>5355</v>
      </c>
      <c r="C2147" s="3" t="s">
        <v>5356</v>
      </c>
      <c r="D2147" s="3" t="s">
        <v>5357</v>
      </c>
      <c r="E2147" s="4"/>
      <c r="F2147" s="5"/>
      <c r="G2147" s="6" t="str">
        <f>4825.1*1.00000000</f>
        <v>0</v>
      </c>
      <c r="H2147" s="18" t="s">
        <v>13</v>
      </c>
    </row>
    <row r="2148" spans="1:8">
      <c r="A2148" s="11">
        <v>2814</v>
      </c>
      <c r="B2148" s="3" t="s">
        <v>5358</v>
      </c>
      <c r="C2148" s="3" t="s">
        <v>5359</v>
      </c>
      <c r="D2148" s="3" t="s">
        <v>5360</v>
      </c>
      <c r="E2148" s="4"/>
      <c r="F2148" s="5"/>
      <c r="G2148" s="6" t="str">
        <f>6765.37*1.00000000</f>
        <v>0</v>
      </c>
      <c r="H2148" s="18" t="s">
        <v>13</v>
      </c>
    </row>
    <row r="2149" spans="1:8">
      <c r="A2149" s="12" t="s">
        <v>5361</v>
      </c>
      <c r="B2149" s="3"/>
      <c r="C2149" s="3"/>
      <c r="D2149" s="3"/>
      <c r="E2149" s="4"/>
      <c r="F2149" s="5"/>
      <c r="G2149" s="4"/>
      <c r="H2149" s="18"/>
    </row>
    <row r="2150" spans="1:8">
      <c r="A2150" s="11">
        <v>377</v>
      </c>
      <c r="B2150" s="3" t="s">
        <v>5362</v>
      </c>
      <c r="C2150" s="3" t="s">
        <v>5363</v>
      </c>
      <c r="D2150" s="3" t="s">
        <v>5364</v>
      </c>
      <c r="E2150" s="4"/>
      <c r="F2150" s="5"/>
      <c r="G2150" s="6" t="str">
        <f>433.62*1.00000000</f>
        <v>0</v>
      </c>
      <c r="H2150" s="18" t="s">
        <v>13</v>
      </c>
    </row>
    <row r="2151" spans="1:8">
      <c r="A2151" s="11">
        <v>381</v>
      </c>
      <c r="B2151" s="3" t="s">
        <v>5365</v>
      </c>
      <c r="C2151" s="3" t="s">
        <v>5366</v>
      </c>
      <c r="D2151" s="3" t="s">
        <v>5364</v>
      </c>
      <c r="E2151" s="4"/>
      <c r="F2151" s="5"/>
      <c r="G2151" s="6"/>
      <c r="H2151" s="18" t="s">
        <v>13</v>
      </c>
    </row>
    <row r="2152" spans="1:8">
      <c r="A2152" s="11">
        <v>475</v>
      </c>
      <c r="B2152" s="3" t="s">
        <v>5367</v>
      </c>
      <c r="C2152" s="3" t="s">
        <v>5368</v>
      </c>
      <c r="D2152" s="3" t="s">
        <v>5369</v>
      </c>
      <c r="E2152" s="4"/>
      <c r="F2152" s="5"/>
      <c r="G2152" s="6" t="str">
        <f>433.62*1.00000000</f>
        <v>0</v>
      </c>
      <c r="H2152" s="18" t="s">
        <v>13</v>
      </c>
    </row>
    <row r="2153" spans="1:8">
      <c r="A2153" s="11">
        <v>542</v>
      </c>
      <c r="B2153" s="3" t="s">
        <v>5370</v>
      </c>
      <c r="C2153" s="3" t="s">
        <v>5371</v>
      </c>
      <c r="D2153" s="3" t="s">
        <v>5372</v>
      </c>
      <c r="E2153" s="4">
        <v>3</v>
      </c>
      <c r="F2153" s="5"/>
      <c r="G2153" s="6" t="str">
        <f>433.62*1.00000000</f>
        <v>0</v>
      </c>
      <c r="H2153" s="18" t="s">
        <v>13</v>
      </c>
    </row>
    <row r="2154" spans="1:8">
      <c r="A2154" s="12" t="s">
        <v>5373</v>
      </c>
      <c r="B2154" s="3"/>
      <c r="C2154" s="3"/>
      <c r="D2154" s="3"/>
      <c r="E2154" s="4"/>
      <c r="F2154" s="5"/>
      <c r="G2154" s="4"/>
      <c r="H2154" s="18"/>
    </row>
    <row r="2155" spans="1:8">
      <c r="A2155" s="11">
        <v>2776</v>
      </c>
      <c r="B2155" s="3" t="s">
        <v>5374</v>
      </c>
      <c r="C2155" s="3" t="s">
        <v>5375</v>
      </c>
      <c r="D2155" s="3" t="s">
        <v>5376</v>
      </c>
      <c r="E2155" s="4">
        <v>72</v>
      </c>
      <c r="F2155" s="5"/>
      <c r="G2155" s="6" t="str">
        <f>5020.00*1.00000000</f>
        <v>0</v>
      </c>
      <c r="H2155" s="18" t="s">
        <v>13</v>
      </c>
    </row>
    <row r="2156" spans="1:8">
      <c r="A2156" s="11">
        <v>3042</v>
      </c>
      <c r="B2156" s="3" t="s">
        <v>5377</v>
      </c>
      <c r="C2156" s="3" t="s">
        <v>5378</v>
      </c>
      <c r="D2156" s="3" t="s">
        <v>5379</v>
      </c>
      <c r="E2156" s="4">
        <v>13</v>
      </c>
      <c r="F2156" s="5"/>
      <c r="G2156" s="6" t="str">
        <f>7170.00*1.00000000</f>
        <v>0</v>
      </c>
      <c r="H2156" s="18" t="s">
        <v>13</v>
      </c>
    </row>
    <row r="2157" spans="1:8">
      <c r="A2157" s="11">
        <v>3083</v>
      </c>
      <c r="B2157" s="3" t="s">
        <v>5380</v>
      </c>
      <c r="C2157" s="3" t="s">
        <v>5381</v>
      </c>
      <c r="D2157" s="3" t="s">
        <v>5382</v>
      </c>
      <c r="E2157" s="4"/>
      <c r="F2157" s="5"/>
      <c r="G2157" s="6" t="str">
        <f>1793*1.00000000</f>
        <v>0</v>
      </c>
      <c r="H2157" s="18" t="s">
        <v>13</v>
      </c>
    </row>
    <row r="2158" spans="1:8">
      <c r="A2158" s="11">
        <v>3084</v>
      </c>
      <c r="B2158" s="3" t="s">
        <v>5383</v>
      </c>
      <c r="C2158" s="3" t="s">
        <v>5384</v>
      </c>
      <c r="D2158" s="3" t="s">
        <v>5382</v>
      </c>
      <c r="E2158" s="4"/>
      <c r="F2158" s="5"/>
      <c r="G2158" s="6" t="str">
        <f>1793*1.00000000</f>
        <v>0</v>
      </c>
      <c r="H2158" s="18" t="s">
        <v>13</v>
      </c>
    </row>
    <row r="2159" spans="1:8">
      <c r="A2159" s="11">
        <v>3085</v>
      </c>
      <c r="B2159" s="3" t="s">
        <v>5385</v>
      </c>
      <c r="C2159" s="3" t="s">
        <v>5386</v>
      </c>
      <c r="D2159" s="3" t="s">
        <v>5387</v>
      </c>
      <c r="E2159" s="4"/>
      <c r="F2159" s="5"/>
      <c r="G2159" s="6" t="str">
        <f>2993*1.00000000</f>
        <v>0</v>
      </c>
      <c r="H2159" s="18" t="s">
        <v>13</v>
      </c>
    </row>
    <row r="2160" spans="1:8">
      <c r="A2160" s="11">
        <v>3086</v>
      </c>
      <c r="B2160" s="3" t="s">
        <v>5388</v>
      </c>
      <c r="C2160" s="3" t="s">
        <v>5389</v>
      </c>
      <c r="D2160" s="3" t="s">
        <v>5387</v>
      </c>
      <c r="E2160" s="4"/>
      <c r="F2160" s="5"/>
      <c r="G2160" s="6" t="str">
        <f>2993*1.00000000</f>
        <v>0</v>
      </c>
      <c r="H2160" s="18" t="s">
        <v>13</v>
      </c>
    </row>
    <row r="2161" spans="1:8">
      <c r="A2161" s="11">
        <v>3075</v>
      </c>
      <c r="B2161" s="3" t="s">
        <v>5390</v>
      </c>
      <c r="C2161" s="3" t="s">
        <v>5391</v>
      </c>
      <c r="D2161" s="3" t="s">
        <v>5392</v>
      </c>
      <c r="E2161" s="4"/>
      <c r="F2161" s="5"/>
      <c r="G2161" s="6" t="str">
        <f>1388*1.00000000</f>
        <v>0</v>
      </c>
      <c r="H2161" s="18" t="s">
        <v>13</v>
      </c>
    </row>
    <row r="2162" spans="1:8">
      <c r="A2162" s="11">
        <v>3087</v>
      </c>
      <c r="B2162" s="3" t="s">
        <v>5393</v>
      </c>
      <c r="C2162" s="3" t="s">
        <v>5394</v>
      </c>
      <c r="D2162" s="3" t="s">
        <v>5392</v>
      </c>
      <c r="E2162" s="4"/>
      <c r="F2162" s="5"/>
      <c r="G2162" s="6" t="str">
        <f>1388*1.00000000</f>
        <v>0</v>
      </c>
      <c r="H2162" s="18" t="s">
        <v>13</v>
      </c>
    </row>
    <row r="2163" spans="1:8">
      <c r="A2163" s="11">
        <v>3088</v>
      </c>
      <c r="B2163" s="3" t="s">
        <v>5395</v>
      </c>
      <c r="C2163" s="3" t="s">
        <v>5396</v>
      </c>
      <c r="D2163" s="3" t="s">
        <v>5382</v>
      </c>
      <c r="E2163" s="4"/>
      <c r="F2163" s="5"/>
      <c r="G2163" s="6" t="str">
        <f>1793*1.00000000</f>
        <v>0</v>
      </c>
      <c r="H2163" s="18" t="s">
        <v>13</v>
      </c>
    </row>
    <row r="2164" spans="1:8">
      <c r="A2164" s="11">
        <v>3089</v>
      </c>
      <c r="B2164" s="3" t="s">
        <v>5397</v>
      </c>
      <c r="C2164" s="3" t="s">
        <v>5398</v>
      </c>
      <c r="D2164" s="3" t="s">
        <v>5382</v>
      </c>
      <c r="E2164" s="4"/>
      <c r="F2164" s="5"/>
      <c r="G2164" s="6" t="str">
        <f>1793*1.00000000</f>
        <v>0</v>
      </c>
      <c r="H2164" s="18" t="s">
        <v>13</v>
      </c>
    </row>
    <row r="2165" spans="1:8">
      <c r="A2165" s="11">
        <v>3090</v>
      </c>
      <c r="B2165" s="3" t="s">
        <v>5399</v>
      </c>
      <c r="C2165" s="3" t="s">
        <v>5400</v>
      </c>
      <c r="D2165" s="3" t="s">
        <v>5387</v>
      </c>
      <c r="E2165" s="4"/>
      <c r="F2165" s="5"/>
      <c r="G2165" s="6" t="str">
        <f>2993*1.00000000</f>
        <v>0</v>
      </c>
      <c r="H2165" s="18" t="s">
        <v>13</v>
      </c>
    </row>
    <row r="2166" spans="1:8">
      <c r="A2166" s="11">
        <v>3091</v>
      </c>
      <c r="B2166" s="3" t="s">
        <v>5401</v>
      </c>
      <c r="C2166" s="3" t="s">
        <v>5402</v>
      </c>
      <c r="D2166" s="3" t="s">
        <v>5387</v>
      </c>
      <c r="E2166" s="4"/>
      <c r="F2166" s="5"/>
      <c r="G2166" s="6" t="str">
        <f>2993*1.00000000</f>
        <v>0</v>
      </c>
      <c r="H2166" s="18" t="s">
        <v>13</v>
      </c>
    </row>
    <row r="2167" spans="1:8">
      <c r="A2167" s="11">
        <v>3079</v>
      </c>
      <c r="B2167" s="3" t="s">
        <v>5403</v>
      </c>
      <c r="C2167" s="3" t="s">
        <v>5404</v>
      </c>
      <c r="D2167" s="3" t="s">
        <v>5405</v>
      </c>
      <c r="E2167" s="4"/>
      <c r="F2167" s="5"/>
      <c r="G2167" s="6" t="str">
        <f>3743*1.00000000</f>
        <v>0</v>
      </c>
      <c r="H2167" s="18" t="s">
        <v>13</v>
      </c>
    </row>
    <row r="2168" spans="1:8">
      <c r="A2168" s="11">
        <v>3092</v>
      </c>
      <c r="B2168" s="3" t="s">
        <v>5406</v>
      </c>
      <c r="C2168" s="3" t="s">
        <v>5407</v>
      </c>
      <c r="D2168" s="3" t="s">
        <v>5405</v>
      </c>
      <c r="E2168" s="4"/>
      <c r="F2168" s="5"/>
      <c r="G2168" s="6" t="str">
        <f>3743*1.00000000</f>
        <v>0</v>
      </c>
      <c r="H2168" s="18" t="s">
        <v>13</v>
      </c>
    </row>
    <row r="2169" spans="1:8">
      <c r="A2169" s="11">
        <v>3098</v>
      </c>
      <c r="B2169" s="3" t="s">
        <v>5408</v>
      </c>
      <c r="C2169" s="3" t="s">
        <v>5409</v>
      </c>
      <c r="D2169" s="3" t="s">
        <v>5410</v>
      </c>
      <c r="E2169" s="4"/>
      <c r="F2169" s="5"/>
      <c r="G2169" s="6" t="str">
        <f>4493*1.00000000</f>
        <v>0</v>
      </c>
      <c r="H2169" s="18" t="s">
        <v>13</v>
      </c>
    </row>
    <row r="2170" spans="1:8">
      <c r="A2170" s="11">
        <v>3097</v>
      </c>
      <c r="B2170" s="3" t="s">
        <v>5411</v>
      </c>
      <c r="C2170" s="3" t="s">
        <v>5412</v>
      </c>
      <c r="D2170" s="3" t="s">
        <v>5413</v>
      </c>
      <c r="E2170" s="4"/>
      <c r="F2170" s="5"/>
      <c r="G2170" s="6" t="str">
        <f>5243*1.00000000</f>
        <v>0</v>
      </c>
      <c r="H2170" s="18" t="s">
        <v>13</v>
      </c>
    </row>
    <row r="2171" spans="1:8">
      <c r="A2171" s="11">
        <v>3076</v>
      </c>
      <c r="B2171" s="3" t="s">
        <v>5414</v>
      </c>
      <c r="C2171" s="3" t="s">
        <v>5415</v>
      </c>
      <c r="D2171" s="3" t="s">
        <v>5416</v>
      </c>
      <c r="E2171" s="4"/>
      <c r="F2171" s="5"/>
      <c r="G2171" s="6" t="str">
        <f>1388*1.00000000</f>
        <v>0</v>
      </c>
      <c r="H2171" s="18" t="s">
        <v>13</v>
      </c>
    </row>
    <row r="2172" spans="1:8">
      <c r="A2172" s="11">
        <v>3093</v>
      </c>
      <c r="B2172" s="3" t="s">
        <v>5417</v>
      </c>
      <c r="C2172" s="3" t="s">
        <v>5418</v>
      </c>
      <c r="D2172" s="3" t="s">
        <v>5416</v>
      </c>
      <c r="E2172" s="4"/>
      <c r="F2172" s="5"/>
      <c r="G2172" s="6" t="str">
        <f>1388*1.00000000</f>
        <v>0</v>
      </c>
      <c r="H2172" s="18" t="s">
        <v>13</v>
      </c>
    </row>
    <row r="2173" spans="1:8">
      <c r="A2173" s="11">
        <v>3080</v>
      </c>
      <c r="B2173" s="3" t="s">
        <v>5419</v>
      </c>
      <c r="C2173" s="3" t="s">
        <v>5420</v>
      </c>
      <c r="D2173" s="3" t="s">
        <v>5421</v>
      </c>
      <c r="E2173" s="4"/>
      <c r="F2173" s="5"/>
      <c r="G2173" s="6" t="str">
        <f>1793*1.00000000</f>
        <v>0</v>
      </c>
      <c r="H2173" s="18" t="s">
        <v>13</v>
      </c>
    </row>
    <row r="2174" spans="1:8">
      <c r="A2174" s="11">
        <v>3094</v>
      </c>
      <c r="B2174" s="3" t="s">
        <v>5422</v>
      </c>
      <c r="C2174" s="3" t="s">
        <v>5423</v>
      </c>
      <c r="D2174" s="3" t="s">
        <v>5421</v>
      </c>
      <c r="E2174" s="4"/>
      <c r="F2174" s="5"/>
      <c r="G2174" s="6" t="str">
        <f>1793*1.00000000</f>
        <v>0</v>
      </c>
      <c r="H2174" s="18" t="s">
        <v>13</v>
      </c>
    </row>
    <row r="2175" spans="1:8">
      <c r="A2175" s="11">
        <v>3081</v>
      </c>
      <c r="B2175" s="3" t="s">
        <v>5424</v>
      </c>
      <c r="C2175" s="3" t="s">
        <v>5425</v>
      </c>
      <c r="D2175" s="3" t="s">
        <v>5426</v>
      </c>
      <c r="E2175" s="4"/>
      <c r="F2175" s="5"/>
      <c r="G2175" s="6" t="str">
        <f>2993*1.00000000</f>
        <v>0</v>
      </c>
      <c r="H2175" s="18" t="s">
        <v>13</v>
      </c>
    </row>
    <row r="2176" spans="1:8">
      <c r="A2176" s="11">
        <v>3095</v>
      </c>
      <c r="B2176" s="3" t="s">
        <v>5427</v>
      </c>
      <c r="C2176" s="3" t="s">
        <v>5428</v>
      </c>
      <c r="D2176" s="3" t="s">
        <v>5426</v>
      </c>
      <c r="E2176" s="4"/>
      <c r="F2176" s="5"/>
      <c r="G2176" s="6" t="str">
        <f>2993*1.00000000</f>
        <v>0</v>
      </c>
      <c r="H2176" s="18" t="s">
        <v>13</v>
      </c>
    </row>
    <row r="2177" spans="1:8">
      <c r="A2177" s="11">
        <v>3078</v>
      </c>
      <c r="B2177" s="3" t="s">
        <v>5429</v>
      </c>
      <c r="C2177" s="3" t="s">
        <v>5430</v>
      </c>
      <c r="D2177" s="3" t="s">
        <v>5431</v>
      </c>
      <c r="E2177" s="4"/>
      <c r="F2177" s="5"/>
      <c r="G2177" s="6" t="str">
        <f>6443*1.00000000</f>
        <v>0</v>
      </c>
      <c r="H2177" s="18" t="s">
        <v>13</v>
      </c>
    </row>
    <row r="2178" spans="1:8">
      <c r="A2178" s="11">
        <v>3100</v>
      </c>
      <c r="B2178" s="3" t="s">
        <v>5432</v>
      </c>
      <c r="C2178" s="3" t="s">
        <v>5433</v>
      </c>
      <c r="D2178" s="3" t="s">
        <v>5431</v>
      </c>
      <c r="E2178" s="4"/>
      <c r="F2178" s="5"/>
      <c r="G2178" s="6" t="str">
        <f>6443*1.00000000</f>
        <v>0</v>
      </c>
      <c r="H2178" s="18" t="s">
        <v>13</v>
      </c>
    </row>
    <row r="2179" spans="1:8">
      <c r="A2179" s="11">
        <v>3082</v>
      </c>
      <c r="B2179" s="3" t="s">
        <v>5434</v>
      </c>
      <c r="C2179" s="3" t="s">
        <v>5435</v>
      </c>
      <c r="D2179" s="3" t="s">
        <v>5436</v>
      </c>
      <c r="E2179" s="4"/>
      <c r="F2179" s="5"/>
      <c r="G2179" s="6" t="str">
        <f>3743*1.00000000</f>
        <v>0</v>
      </c>
      <c r="H2179" s="18" t="s">
        <v>13</v>
      </c>
    </row>
    <row r="2180" spans="1:8">
      <c r="A2180" s="11">
        <v>3096</v>
      </c>
      <c r="B2180" s="3" t="s">
        <v>5437</v>
      </c>
      <c r="C2180" s="3" t="s">
        <v>5438</v>
      </c>
      <c r="D2180" s="3" t="s">
        <v>5436</v>
      </c>
      <c r="E2180" s="4"/>
      <c r="F2180" s="5"/>
      <c r="G2180" s="6" t="str">
        <f>3743*1.00000000</f>
        <v>0</v>
      </c>
      <c r="H2180" s="18" t="s">
        <v>13</v>
      </c>
    </row>
    <row r="2181" spans="1:8">
      <c r="A2181" s="11">
        <v>3101</v>
      </c>
      <c r="B2181" s="3" t="s">
        <v>5439</v>
      </c>
      <c r="C2181" s="3" t="s">
        <v>5440</v>
      </c>
      <c r="D2181" s="3" t="s">
        <v>5441</v>
      </c>
      <c r="E2181" s="4"/>
      <c r="F2181" s="5"/>
      <c r="G2181" s="6" t="str">
        <f>9443*1.00000000</f>
        <v>0</v>
      </c>
      <c r="H2181" s="18" t="s">
        <v>13</v>
      </c>
    </row>
    <row r="2182" spans="1:8">
      <c r="A2182" s="11">
        <v>3077</v>
      </c>
      <c r="B2182" s="3" t="s">
        <v>5442</v>
      </c>
      <c r="C2182" s="3" t="s">
        <v>5443</v>
      </c>
      <c r="D2182" s="3" t="s">
        <v>5413</v>
      </c>
      <c r="E2182" s="4"/>
      <c r="F2182" s="5"/>
      <c r="G2182" s="6" t="str">
        <f>4493*1.00000000</f>
        <v>0</v>
      </c>
      <c r="H2182" s="18" t="s">
        <v>13</v>
      </c>
    </row>
    <row r="2183" spans="1:8">
      <c r="A2183" s="11">
        <v>3099</v>
      </c>
      <c r="B2183" s="3" t="s">
        <v>5444</v>
      </c>
      <c r="C2183" s="3" t="s">
        <v>5445</v>
      </c>
      <c r="D2183" s="3" t="s">
        <v>5413</v>
      </c>
      <c r="E2183" s="4"/>
      <c r="F2183" s="5"/>
      <c r="G2183" s="6" t="str">
        <f>4493*1.00000000</f>
        <v>0</v>
      </c>
      <c r="H2183" s="18" t="s">
        <v>13</v>
      </c>
    </row>
    <row r="2184" spans="1:8">
      <c r="A2184" s="12" t="s">
        <v>5446</v>
      </c>
      <c r="B2184" s="3"/>
      <c r="C2184" s="3"/>
      <c r="D2184" s="3"/>
      <c r="E2184" s="4"/>
      <c r="F2184" s="5"/>
      <c r="G2184" s="4"/>
      <c r="H2184" s="18"/>
    </row>
    <row r="2185" spans="1:8">
      <c r="A2185" s="11">
        <v>3107</v>
      </c>
      <c r="B2185" s="3" t="s">
        <v>5447</v>
      </c>
      <c r="C2185" s="3" t="s">
        <v>5448</v>
      </c>
      <c r="D2185" s="3" t="s">
        <v>5449</v>
      </c>
      <c r="E2185" s="4"/>
      <c r="F2185" s="5"/>
      <c r="G2185" s="6" t="str">
        <f>3351.16*1.00000000</f>
        <v>0</v>
      </c>
      <c r="H2185" s="18" t="s">
        <v>13</v>
      </c>
    </row>
    <row r="2186" spans="1:8">
      <c r="A2186" s="11">
        <v>3108</v>
      </c>
      <c r="B2186" s="3" t="s">
        <v>5450</v>
      </c>
      <c r="C2186" s="3" t="s">
        <v>5451</v>
      </c>
      <c r="D2186" s="3" t="s">
        <v>5452</v>
      </c>
      <c r="E2186" s="4"/>
      <c r="F2186" s="5"/>
      <c r="G2186" s="6" t="str">
        <f>3351.16*1.00000000</f>
        <v>0</v>
      </c>
      <c r="H2186" s="18" t="s">
        <v>13</v>
      </c>
    </row>
    <row r="2187" spans="1:8">
      <c r="A2187" s="11">
        <v>3109</v>
      </c>
      <c r="B2187" s="3" t="s">
        <v>5453</v>
      </c>
      <c r="C2187" s="3" t="s">
        <v>5454</v>
      </c>
      <c r="D2187" s="3" t="s">
        <v>5455</v>
      </c>
      <c r="E2187" s="4"/>
      <c r="F2187" s="5"/>
      <c r="G2187" s="6" t="str">
        <f>4035.04*1.00000000</f>
        <v>0</v>
      </c>
      <c r="H2187" s="18" t="s">
        <v>13</v>
      </c>
    </row>
    <row r="2188" spans="1:8">
      <c r="A2188" s="11">
        <v>3152</v>
      </c>
      <c r="B2188" s="3" t="s">
        <v>5456</v>
      </c>
      <c r="C2188" s="3" t="s">
        <v>5457</v>
      </c>
      <c r="D2188" s="3" t="s">
        <v>5458</v>
      </c>
      <c r="E2188" s="4"/>
      <c r="F2188" s="5"/>
      <c r="G2188" s="6" t="str">
        <f>5405.65*1.00000000</f>
        <v>0</v>
      </c>
      <c r="H2188" s="18" t="s">
        <v>13</v>
      </c>
    </row>
    <row r="2189" spans="1:8">
      <c r="A2189" s="11">
        <v>3153</v>
      </c>
      <c r="B2189" s="3" t="s">
        <v>5459</v>
      </c>
      <c r="C2189" s="3" t="s">
        <v>5460</v>
      </c>
      <c r="D2189" s="3" t="s">
        <v>5461</v>
      </c>
      <c r="E2189" s="4"/>
      <c r="F2189" s="5"/>
      <c r="G2189" s="6" t="str">
        <f>5405.65*1.00000000</f>
        <v>0</v>
      </c>
      <c r="H2189" s="18" t="s">
        <v>13</v>
      </c>
    </row>
    <row r="2190" spans="1:8">
      <c r="A2190" s="12" t="s">
        <v>5462</v>
      </c>
      <c r="B2190" s="3"/>
      <c r="C2190" s="3"/>
      <c r="D2190" s="3"/>
      <c r="E2190" s="4"/>
      <c r="F2190" s="5"/>
      <c r="G2190" s="4"/>
      <c r="H2190" s="18"/>
    </row>
    <row r="2191" spans="1:8">
      <c r="A2191" s="11">
        <v>3156</v>
      </c>
      <c r="B2191" s="3" t="s">
        <v>5463</v>
      </c>
      <c r="C2191" s="3" t="s">
        <v>5464</v>
      </c>
      <c r="D2191" s="3" t="s">
        <v>5465</v>
      </c>
      <c r="E2191" s="4"/>
      <c r="F2191" s="5"/>
      <c r="G2191" s="6"/>
      <c r="H2191" s="18" t="s">
        <v>13</v>
      </c>
    </row>
    <row r="2192" spans="1:8">
      <c r="A2192" s="11">
        <v>3157</v>
      </c>
      <c r="B2192" s="3" t="s">
        <v>5466</v>
      </c>
      <c r="C2192" s="3" t="s">
        <v>5467</v>
      </c>
      <c r="D2192" s="3" t="s">
        <v>5468</v>
      </c>
      <c r="E2192" s="4"/>
      <c r="F2192" s="5"/>
      <c r="G2192" s="6"/>
      <c r="H2192" s="18" t="s">
        <v>13</v>
      </c>
    </row>
    <row r="2193" spans="1:8">
      <c r="A2193" s="11">
        <v>3155</v>
      </c>
      <c r="B2193" s="3" t="s">
        <v>5469</v>
      </c>
      <c r="C2193" s="3" t="s">
        <v>5470</v>
      </c>
      <c r="D2193" s="3" t="s">
        <v>5471</v>
      </c>
      <c r="E2193" s="4"/>
      <c r="F2193" s="5"/>
      <c r="G2193" s="6"/>
      <c r="H2193" s="18" t="s">
        <v>13</v>
      </c>
    </row>
    <row r="2194" spans="1:8">
      <c r="A2194" s="11">
        <v>3158</v>
      </c>
      <c r="B2194" s="3" t="s">
        <v>5472</v>
      </c>
      <c r="C2194" s="3" t="s">
        <v>5473</v>
      </c>
      <c r="D2194" s="3" t="s">
        <v>5474</v>
      </c>
      <c r="E2194" s="4"/>
      <c r="F2194" s="5"/>
      <c r="G2194" s="6"/>
      <c r="H2194" s="18" t="s">
        <v>13</v>
      </c>
    </row>
    <row r="2195" spans="1:8">
      <c r="A2195" s="11">
        <v>3154</v>
      </c>
      <c r="B2195" s="3" t="s">
        <v>5475</v>
      </c>
      <c r="C2195" s="3" t="s">
        <v>5476</v>
      </c>
      <c r="D2195" s="3" t="s">
        <v>5477</v>
      </c>
      <c r="E2195" s="4"/>
      <c r="F2195" s="5"/>
      <c r="G2195" s="6"/>
      <c r="H2195" s="18" t="s">
        <v>13</v>
      </c>
    </row>
    <row r="2196" spans="1:8">
      <c r="A2196" s="12" t="s">
        <v>5478</v>
      </c>
      <c r="B2196" s="3"/>
      <c r="C2196" s="3"/>
      <c r="D2196" s="3"/>
      <c r="E2196" s="4"/>
      <c r="F2196" s="5"/>
      <c r="G2196" s="4"/>
      <c r="H2196" s="18"/>
    </row>
    <row r="2197" spans="1:8">
      <c r="A2197" s="11">
        <v>2640</v>
      </c>
      <c r="B2197" s="3" t="s">
        <v>5479</v>
      </c>
      <c r="C2197" s="3" t="s">
        <v>5480</v>
      </c>
      <c r="D2197" s="3" t="s">
        <v>5481</v>
      </c>
      <c r="E2197" s="4"/>
      <c r="F2197" s="5">
        <v>2</v>
      </c>
      <c r="G2197" s="6" t="str">
        <f>3345.41*1.00000000</f>
        <v>0</v>
      </c>
      <c r="H2197" s="18" t="s">
        <v>13</v>
      </c>
    </row>
    <row r="2198" spans="1:8">
      <c r="A2198" s="11">
        <v>98</v>
      </c>
      <c r="B2198" s="3" t="s">
        <v>5482</v>
      </c>
      <c r="C2198" s="3" t="s">
        <v>5483</v>
      </c>
      <c r="D2198" s="3" t="s">
        <v>5484</v>
      </c>
      <c r="E2198" s="4"/>
      <c r="F2198" s="5">
        <v>2</v>
      </c>
      <c r="G2198" s="6" t="str">
        <f>3818.39*1.00000000</f>
        <v>0</v>
      </c>
      <c r="H2198" s="18" t="s">
        <v>13</v>
      </c>
    </row>
    <row r="2199" spans="1:8">
      <c r="A2199" s="11">
        <v>1433</v>
      </c>
      <c r="B2199" s="3" t="s">
        <v>5485</v>
      </c>
      <c r="C2199" s="3" t="s">
        <v>5486</v>
      </c>
      <c r="D2199" s="3" t="s">
        <v>5487</v>
      </c>
      <c r="E2199" s="4"/>
      <c r="F2199" s="5">
        <v>2</v>
      </c>
      <c r="G2199" s="6" t="str">
        <f>844.0599999999999*1.00000000</f>
        <v>0</v>
      </c>
      <c r="H2199" s="18" t="s">
        <v>13</v>
      </c>
    </row>
    <row r="2200" spans="1:8">
      <c r="A2200" s="11">
        <v>2538</v>
      </c>
      <c r="B2200" s="3" t="s">
        <v>5488</v>
      </c>
      <c r="C2200" s="3" t="s">
        <v>5489</v>
      </c>
      <c r="D2200" s="3" t="s">
        <v>5490</v>
      </c>
      <c r="E2200" s="4"/>
      <c r="F2200" s="5">
        <v>2</v>
      </c>
      <c r="G2200" s="6" t="str">
        <f>1331.51*1.00000000</f>
        <v>0</v>
      </c>
      <c r="H2200" s="18" t="s">
        <v>13</v>
      </c>
    </row>
    <row r="2201" spans="1:8">
      <c r="A2201" s="11">
        <v>2675</v>
      </c>
      <c r="B2201" s="3" t="s">
        <v>5491</v>
      </c>
      <c r="C2201" s="3" t="s">
        <v>5492</v>
      </c>
      <c r="D2201" s="3" t="s">
        <v>5493</v>
      </c>
      <c r="E2201" s="4"/>
      <c r="F2201" s="5">
        <v>2</v>
      </c>
      <c r="G2201" s="6" t="str">
        <f>2039.38*1.00000000</f>
        <v>0</v>
      </c>
      <c r="H2201" s="18" t="s">
        <v>13</v>
      </c>
    </row>
    <row r="2202" spans="1:8">
      <c r="A2202" s="11">
        <v>2676</v>
      </c>
      <c r="B2202" s="3" t="s">
        <v>5494</v>
      </c>
      <c r="C2202" s="3" t="s">
        <v>5495</v>
      </c>
      <c r="D2202" s="3" t="s">
        <v>5493</v>
      </c>
      <c r="E2202" s="4"/>
      <c r="F2202" s="5">
        <v>2</v>
      </c>
      <c r="G2202" s="6" t="str">
        <f>1998.62*1.00000000</f>
        <v>0</v>
      </c>
      <c r="H2202" s="18" t="s">
        <v>13</v>
      </c>
    </row>
    <row r="2203" spans="1:8">
      <c r="A2203" s="11">
        <v>1341</v>
      </c>
      <c r="B2203" s="3" t="s">
        <v>5496</v>
      </c>
      <c r="C2203" s="3" t="s">
        <v>5497</v>
      </c>
      <c r="D2203" s="3" t="s">
        <v>5498</v>
      </c>
      <c r="E2203" s="4"/>
      <c r="F2203" s="5">
        <v>2</v>
      </c>
      <c r="G2203" s="6" t="str">
        <f>1258.06*1.00000000</f>
        <v>0</v>
      </c>
      <c r="H2203" s="18" t="s">
        <v>13</v>
      </c>
    </row>
    <row r="2204" spans="1:8">
      <c r="A2204" s="11">
        <v>2539</v>
      </c>
      <c r="B2204" s="3" t="s">
        <v>5499</v>
      </c>
      <c r="C2204" s="3" t="s">
        <v>5500</v>
      </c>
      <c r="D2204" s="3" t="s">
        <v>5501</v>
      </c>
      <c r="E2204" s="4"/>
      <c r="F2204" s="5">
        <v>2</v>
      </c>
      <c r="G2204" s="6" t="str">
        <f>1294.54*1.00000000</f>
        <v>0</v>
      </c>
      <c r="H2204" s="18" t="s">
        <v>13</v>
      </c>
    </row>
    <row r="2205" spans="1:8">
      <c r="A2205" s="11">
        <v>1168</v>
      </c>
      <c r="B2205" s="3" t="s">
        <v>5502</v>
      </c>
      <c r="C2205" s="3" t="s">
        <v>5503</v>
      </c>
      <c r="D2205" s="3" t="s">
        <v>5504</v>
      </c>
      <c r="E2205" s="4"/>
      <c r="F2205" s="5">
        <v>2</v>
      </c>
      <c r="G2205" s="6" t="str">
        <f>16996.65*1.00000000</f>
        <v>0</v>
      </c>
      <c r="H2205" s="18" t="s">
        <v>13</v>
      </c>
    </row>
    <row r="2206" spans="1:8">
      <c r="A2206" s="11">
        <v>2585</v>
      </c>
      <c r="B2206" s="3" t="s">
        <v>5505</v>
      </c>
      <c r="C2206" s="3" t="s">
        <v>5506</v>
      </c>
      <c r="D2206" s="3" t="s">
        <v>5507</v>
      </c>
      <c r="E2206" s="4"/>
      <c r="F2206" s="5">
        <v>5</v>
      </c>
      <c r="G2206" s="6" t="str">
        <f>23921.25*1.00000000</f>
        <v>0</v>
      </c>
      <c r="H2206" s="18" t="s">
        <v>13</v>
      </c>
    </row>
    <row r="2207" spans="1:8">
      <c r="A2207" s="11">
        <v>3134</v>
      </c>
      <c r="B2207" s="3" t="s">
        <v>5508</v>
      </c>
      <c r="C2207" s="3" t="s">
        <v>5509</v>
      </c>
      <c r="D2207" s="3" t="s">
        <v>5510</v>
      </c>
      <c r="E2207" s="4"/>
      <c r="F2207" s="5">
        <v>6</v>
      </c>
      <c r="G2207" s="6" t="str">
        <f>2718.22*1.00000000</f>
        <v>0</v>
      </c>
      <c r="H2207" s="18" t="s">
        <v>13</v>
      </c>
    </row>
    <row r="2208" spans="1:8">
      <c r="A2208" s="11">
        <v>2602</v>
      </c>
      <c r="B2208" s="3" t="s">
        <v>5511</v>
      </c>
      <c r="C2208" s="3" t="s">
        <v>5512</v>
      </c>
      <c r="D2208" s="3" t="s">
        <v>5513</v>
      </c>
      <c r="E2208" s="4"/>
      <c r="F2208" s="5">
        <v>2</v>
      </c>
      <c r="G2208" s="6" t="str">
        <f>2127.19*1.00000000</f>
        <v>0</v>
      </c>
      <c r="H2208" s="18" t="s">
        <v>13</v>
      </c>
    </row>
    <row r="2209" spans="1:8">
      <c r="A2209" s="11">
        <v>1342</v>
      </c>
      <c r="B2209" s="3" t="s">
        <v>5514</v>
      </c>
      <c r="C2209" s="3" t="s">
        <v>5515</v>
      </c>
      <c r="D2209" s="3" t="s">
        <v>5516</v>
      </c>
      <c r="E2209" s="4"/>
      <c r="F2209" s="5">
        <v>2</v>
      </c>
      <c r="G2209" s="6" t="str">
        <f>1720.91*1.00000000</f>
        <v>0</v>
      </c>
      <c r="H2209" s="18" t="s">
        <v>13</v>
      </c>
    </row>
    <row r="2210" spans="1:8">
      <c r="A2210" s="11">
        <v>1352</v>
      </c>
      <c r="B2210" s="3" t="s">
        <v>5517</v>
      </c>
      <c r="C2210" s="3" t="s">
        <v>5518</v>
      </c>
      <c r="D2210" s="3" t="s">
        <v>5519</v>
      </c>
      <c r="E2210" s="4"/>
      <c r="F2210" s="5">
        <v>2</v>
      </c>
      <c r="G2210" s="6" t="str">
        <f>19596.98*1.00000000</f>
        <v>0</v>
      </c>
      <c r="H2210" s="18" t="s">
        <v>13</v>
      </c>
    </row>
    <row r="2211" spans="1:8">
      <c r="A2211" s="11">
        <v>2435</v>
      </c>
      <c r="B2211" s="3" t="s">
        <v>5520</v>
      </c>
      <c r="C2211" s="3" t="s">
        <v>5521</v>
      </c>
      <c r="D2211" s="3" t="s">
        <v>5522</v>
      </c>
      <c r="E2211" s="4"/>
      <c r="F2211" s="5">
        <v>6</v>
      </c>
      <c r="G2211" s="6" t="str">
        <f>2951.8*1.00000000</f>
        <v>0</v>
      </c>
      <c r="H2211" s="18" t="s">
        <v>13</v>
      </c>
    </row>
    <row r="2212" spans="1:8">
      <c r="A2212" s="11">
        <v>2603</v>
      </c>
      <c r="B2212" s="3" t="s">
        <v>5523</v>
      </c>
      <c r="C2212" s="3" t="s">
        <v>5524</v>
      </c>
      <c r="D2212" s="3" t="s">
        <v>5525</v>
      </c>
      <c r="E2212" s="4"/>
      <c r="F2212" s="5">
        <v>2</v>
      </c>
      <c r="G2212" s="6" t="str">
        <f>2268.57*1.00000000</f>
        <v>0</v>
      </c>
      <c r="H2212" s="18" t="s">
        <v>13</v>
      </c>
    </row>
    <row r="2213" spans="1:8">
      <c r="A2213" s="11">
        <v>2587</v>
      </c>
      <c r="B2213" s="3" t="s">
        <v>5526</v>
      </c>
      <c r="C2213" s="3" t="s">
        <v>5527</v>
      </c>
      <c r="D2213" s="3" t="s">
        <v>5528</v>
      </c>
      <c r="E2213" s="4"/>
      <c r="F2213" s="5">
        <v>2</v>
      </c>
      <c r="G2213" s="6" t="str">
        <f>2668.26*1.00000000</f>
        <v>0</v>
      </c>
      <c r="H2213" s="18" t="s">
        <v>13</v>
      </c>
    </row>
    <row r="2214" spans="1:8">
      <c r="A2214" s="11">
        <v>1182</v>
      </c>
      <c r="B2214" s="3" t="s">
        <v>5529</v>
      </c>
      <c r="C2214" s="3" t="s">
        <v>5530</v>
      </c>
      <c r="D2214" s="3" t="s">
        <v>5522</v>
      </c>
      <c r="E2214" s="4"/>
      <c r="F2214" s="5">
        <v>2</v>
      </c>
      <c r="G2214" s="6" t="str">
        <f>2122.38*1.00000000</f>
        <v>0</v>
      </c>
      <c r="H2214" s="18" t="s">
        <v>13</v>
      </c>
    </row>
    <row r="2215" spans="1:8">
      <c r="A2215" s="11">
        <v>2616</v>
      </c>
      <c r="B2215" s="3" t="s">
        <v>5531</v>
      </c>
      <c r="C2215" s="3" t="s">
        <v>5532</v>
      </c>
      <c r="D2215" s="3" t="s">
        <v>5533</v>
      </c>
      <c r="E2215" s="4"/>
      <c r="F2215" s="5">
        <v>5</v>
      </c>
      <c r="G2215" s="6" t="str">
        <f>2312.4*1.00000000</f>
        <v>0</v>
      </c>
      <c r="H2215" s="18" t="s">
        <v>13</v>
      </c>
    </row>
    <row r="2216" spans="1:8">
      <c r="A2216" s="11">
        <v>1344</v>
      </c>
      <c r="B2216" s="3" t="s">
        <v>5534</v>
      </c>
      <c r="C2216" s="3" t="s">
        <v>5535</v>
      </c>
      <c r="D2216" s="3" t="s">
        <v>5536</v>
      </c>
      <c r="E2216" s="4"/>
      <c r="F2216" s="5">
        <v>2</v>
      </c>
      <c r="G2216" s="6" t="str">
        <f>3011.78*1.00000000</f>
        <v>0</v>
      </c>
      <c r="H2216" s="18" t="s">
        <v>13</v>
      </c>
    </row>
    <row r="2217" spans="1:8">
      <c r="A2217" s="11">
        <v>2637</v>
      </c>
      <c r="B2217" s="3" t="s">
        <v>5537</v>
      </c>
      <c r="C2217" s="3" t="s">
        <v>5538</v>
      </c>
      <c r="D2217" s="3" t="s">
        <v>5539</v>
      </c>
      <c r="E2217" s="4"/>
      <c r="F2217" s="5">
        <v>5</v>
      </c>
      <c r="G2217" s="6" t="str">
        <f>5619.94*1.00000000</f>
        <v>0</v>
      </c>
      <c r="H2217" s="18" t="s">
        <v>13</v>
      </c>
    </row>
    <row r="2218" spans="1:8">
      <c r="A2218" s="11">
        <v>1345</v>
      </c>
      <c r="B2218" s="3" t="s">
        <v>5540</v>
      </c>
      <c r="C2218" s="3" t="s">
        <v>5541</v>
      </c>
      <c r="D2218" s="3" t="s">
        <v>5542</v>
      </c>
      <c r="E2218" s="4">
        <v>1</v>
      </c>
      <c r="F2218" s="5">
        <v>2</v>
      </c>
      <c r="G2218" s="6" t="str">
        <f>4500.63*1.00000000</f>
        <v>0</v>
      </c>
      <c r="H2218" s="18" t="s">
        <v>13</v>
      </c>
    </row>
    <row r="2219" spans="1:8">
      <c r="A2219" s="11">
        <v>1346</v>
      </c>
      <c r="B2219" s="3" t="s">
        <v>5543</v>
      </c>
      <c r="C2219" s="3" t="s">
        <v>5544</v>
      </c>
      <c r="D2219" s="3" t="s">
        <v>5545</v>
      </c>
      <c r="E2219" s="4"/>
      <c r="F2219" s="5">
        <v>2</v>
      </c>
      <c r="G2219" s="6" t="str">
        <f>5155.85*1.00000000</f>
        <v>0</v>
      </c>
      <c r="H2219" s="18" t="s">
        <v>13</v>
      </c>
    </row>
    <row r="2220" spans="1:8">
      <c r="A2220" s="11">
        <v>1431</v>
      </c>
      <c r="B2220" s="3" t="s">
        <v>5546</v>
      </c>
      <c r="C2220" s="3" t="s">
        <v>5547</v>
      </c>
      <c r="D2220" s="3" t="s">
        <v>5548</v>
      </c>
      <c r="E2220" s="4"/>
      <c r="F2220" s="5">
        <v>2</v>
      </c>
      <c r="G2220" s="6" t="str">
        <f>5506.01*1.00000000</f>
        <v>0</v>
      </c>
      <c r="H2220" s="18" t="s">
        <v>13</v>
      </c>
    </row>
    <row r="2221" spans="1:8">
      <c r="A2221" s="11">
        <v>1347</v>
      </c>
      <c r="B2221" s="3" t="s">
        <v>5549</v>
      </c>
      <c r="C2221" s="3" t="s">
        <v>5550</v>
      </c>
      <c r="D2221" s="3" t="s">
        <v>5551</v>
      </c>
      <c r="E2221" s="4"/>
      <c r="F2221" s="5">
        <v>2</v>
      </c>
      <c r="G2221" s="6" t="str">
        <f>4698.86*1.00000000</f>
        <v>0</v>
      </c>
      <c r="H2221" s="18" t="s">
        <v>13</v>
      </c>
    </row>
    <row r="2222" spans="1:8">
      <c r="A2222" s="11">
        <v>1428</v>
      </c>
      <c r="B2222" s="3" t="s">
        <v>5552</v>
      </c>
      <c r="C2222" s="3" t="s">
        <v>5553</v>
      </c>
      <c r="D2222" s="3" t="s">
        <v>5554</v>
      </c>
      <c r="E2222" s="4"/>
      <c r="F2222" s="5">
        <v>10</v>
      </c>
      <c r="G2222" s="6" t="str">
        <f>4821.46*1.00000000</f>
        <v>0</v>
      </c>
      <c r="H2222" s="18" t="s">
        <v>13</v>
      </c>
    </row>
    <row r="2223" spans="1:8">
      <c r="A2223" s="11">
        <v>2628</v>
      </c>
      <c r="B2223" s="3" t="s">
        <v>5555</v>
      </c>
      <c r="C2223" s="3" t="s">
        <v>5556</v>
      </c>
      <c r="D2223" s="3" t="s">
        <v>5557</v>
      </c>
      <c r="E2223" s="4"/>
      <c r="F2223" s="5">
        <v>2</v>
      </c>
      <c r="G2223" s="6" t="str">
        <f>7680.78*1.00000000</f>
        <v>0</v>
      </c>
      <c r="H2223" s="18" t="s">
        <v>13</v>
      </c>
    </row>
    <row r="2224" spans="1:8">
      <c r="A2224" s="11">
        <v>1348</v>
      </c>
      <c r="B2224" s="3" t="s">
        <v>5558</v>
      </c>
      <c r="C2224" s="3" t="s">
        <v>5559</v>
      </c>
      <c r="D2224" s="3" t="s">
        <v>5560</v>
      </c>
      <c r="E2224" s="4"/>
      <c r="F2224" s="5">
        <v>2</v>
      </c>
      <c r="G2224" s="6" t="str">
        <f>5751.28*1.00000000</f>
        <v>0</v>
      </c>
      <c r="H2224" s="18" t="s">
        <v>13</v>
      </c>
    </row>
    <row r="2225" spans="1:8">
      <c r="A2225" s="11">
        <v>2766</v>
      </c>
      <c r="B2225" s="3" t="s">
        <v>5561</v>
      </c>
      <c r="C2225" s="3" t="s">
        <v>5562</v>
      </c>
      <c r="D2225" s="3" t="s">
        <v>5563</v>
      </c>
      <c r="E2225" s="4"/>
      <c r="F2225" s="5">
        <v>2</v>
      </c>
      <c r="G2225" s="6" t="str">
        <f>9903.050000000001*1.00000000</f>
        <v>0</v>
      </c>
      <c r="H2225" s="18" t="s">
        <v>13</v>
      </c>
    </row>
    <row r="2226" spans="1:8">
      <c r="A2226" s="11">
        <v>1349</v>
      </c>
      <c r="B2226" s="3" t="s">
        <v>5564</v>
      </c>
      <c r="C2226" s="3" t="s">
        <v>5565</v>
      </c>
      <c r="D2226" s="3" t="s">
        <v>5566</v>
      </c>
      <c r="E2226" s="4"/>
      <c r="F2226" s="5">
        <v>2</v>
      </c>
      <c r="G2226" s="6" t="str">
        <f>8521.300000000001*1.00000000</f>
        <v>0</v>
      </c>
      <c r="H2226" s="18" t="s">
        <v>13</v>
      </c>
    </row>
    <row r="2227" spans="1:8">
      <c r="A2227" s="11">
        <v>1350</v>
      </c>
      <c r="B2227" s="3" t="s">
        <v>5567</v>
      </c>
      <c r="C2227" s="3" t="s">
        <v>5568</v>
      </c>
      <c r="D2227" s="3" t="s">
        <v>5569</v>
      </c>
      <c r="E2227" s="4"/>
      <c r="F2227" s="5">
        <v>2</v>
      </c>
      <c r="G2227" s="6" t="str">
        <f>10632.68*1.00000000</f>
        <v>0</v>
      </c>
      <c r="H2227" s="18" t="s">
        <v>13</v>
      </c>
    </row>
    <row r="2228" spans="1:8">
      <c r="A2228" s="11">
        <v>1351</v>
      </c>
      <c r="B2228" s="3" t="s">
        <v>5570</v>
      </c>
      <c r="C2228" s="3" t="s">
        <v>5571</v>
      </c>
      <c r="D2228" s="3" t="s">
        <v>5572</v>
      </c>
      <c r="E2228" s="4"/>
      <c r="F2228" s="5">
        <v>2</v>
      </c>
      <c r="G2228" s="6" t="str">
        <f>13907.72*1.00000000</f>
        <v>0</v>
      </c>
      <c r="H2228" s="18" t="s">
        <v>13</v>
      </c>
    </row>
    <row r="2229" spans="1:8">
      <c r="A2229" s="11">
        <v>2433</v>
      </c>
      <c r="B2229" s="3" t="s">
        <v>5573</v>
      </c>
      <c r="C2229" s="3" t="s">
        <v>5574</v>
      </c>
      <c r="D2229" s="3" t="s">
        <v>5575</v>
      </c>
      <c r="E2229" s="4">
        <v>3</v>
      </c>
      <c r="F2229" s="5">
        <v>4</v>
      </c>
      <c r="G2229" s="6" t="str">
        <f>1360.54*1.00000000</f>
        <v>0</v>
      </c>
      <c r="H2229" s="18" t="s">
        <v>13</v>
      </c>
    </row>
    <row r="2230" spans="1:8">
      <c r="A2230" s="12" t="s">
        <v>5576</v>
      </c>
      <c r="B2230" s="3"/>
      <c r="C2230" s="3"/>
      <c r="D2230" s="3"/>
      <c r="E2230" s="4"/>
      <c r="F2230" s="5"/>
      <c r="G2230" s="4"/>
      <c r="H2230" s="18"/>
    </row>
    <row r="2231" spans="1:8">
      <c r="A2231" s="11">
        <v>1591</v>
      </c>
      <c r="B2231" s="3" t="s">
        <v>5577</v>
      </c>
      <c r="C2231" s="3" t="s">
        <v>5578</v>
      </c>
      <c r="D2231" s="3" t="s">
        <v>5579</v>
      </c>
      <c r="E2231" s="4"/>
      <c r="F2231" s="5">
        <v>10</v>
      </c>
      <c r="G2231" s="6" t="str">
        <f>324004.54*1.00000000</f>
        <v>0</v>
      </c>
      <c r="H2231" s="18" t="s">
        <v>13</v>
      </c>
    </row>
    <row r="2232" spans="1:8">
      <c r="A2232" s="11">
        <v>1593</v>
      </c>
      <c r="B2232" s="3" t="s">
        <v>5580</v>
      </c>
      <c r="C2232" s="3" t="s">
        <v>5581</v>
      </c>
      <c r="D2232" s="3" t="s">
        <v>5582</v>
      </c>
      <c r="E2232" s="4"/>
      <c r="F2232" s="5">
        <v>10</v>
      </c>
      <c r="G2232" s="6" t="str">
        <f>401708.59*1.00000000</f>
        <v>0</v>
      </c>
      <c r="H2232" s="18" t="s">
        <v>13</v>
      </c>
    </row>
    <row r="2233" spans="1:8">
      <c r="A2233" s="11">
        <v>1594</v>
      </c>
      <c r="B2233" s="3" t="s">
        <v>5583</v>
      </c>
      <c r="C2233" s="3" t="s">
        <v>5584</v>
      </c>
      <c r="D2233" s="3" t="s">
        <v>5585</v>
      </c>
      <c r="E2233" s="4"/>
      <c r="F2233" s="5">
        <v>10</v>
      </c>
      <c r="G2233" s="6" t="str">
        <f>345360.46*1.00000000</f>
        <v>0</v>
      </c>
      <c r="H2233" s="18" t="s">
        <v>13</v>
      </c>
    </row>
    <row r="2234" spans="1:8">
      <c r="A2234" s="11">
        <v>1595</v>
      </c>
      <c r="B2234" s="3" t="s">
        <v>5586</v>
      </c>
      <c r="C2234" s="3" t="s">
        <v>5587</v>
      </c>
      <c r="D2234" s="3" t="s">
        <v>5585</v>
      </c>
      <c r="E2234" s="4"/>
      <c r="F2234" s="5">
        <v>10</v>
      </c>
      <c r="G2234" s="6" t="str">
        <f>345360.46*1.00000000</f>
        <v>0</v>
      </c>
      <c r="H2234" s="18" t="s">
        <v>13</v>
      </c>
    </row>
    <row r="2235" spans="1:8">
      <c r="A2235" s="11">
        <v>1596</v>
      </c>
      <c r="B2235" s="3" t="s">
        <v>5588</v>
      </c>
      <c r="C2235" s="3" t="s">
        <v>5589</v>
      </c>
      <c r="D2235" s="3" t="s">
        <v>5590</v>
      </c>
      <c r="E2235" s="4"/>
      <c r="F2235" s="5">
        <v>10</v>
      </c>
      <c r="G2235" s="6" t="str">
        <f>424721.37*1.00000000</f>
        <v>0</v>
      </c>
      <c r="H2235" s="18" t="s">
        <v>13</v>
      </c>
    </row>
    <row r="2236" spans="1:8">
      <c r="A2236" s="11">
        <v>1597</v>
      </c>
      <c r="B2236" s="3" t="s">
        <v>5591</v>
      </c>
      <c r="C2236" s="3" t="s">
        <v>5592</v>
      </c>
      <c r="D2236" s="3" t="s">
        <v>5593</v>
      </c>
      <c r="E2236" s="4"/>
      <c r="F2236" s="5">
        <v>10</v>
      </c>
      <c r="G2236" s="6" t="str">
        <f>424721.37*1.00000000</f>
        <v>0</v>
      </c>
      <c r="H2236" s="18" t="s">
        <v>13</v>
      </c>
    </row>
    <row r="2237" spans="1:8">
      <c r="A2237" s="11">
        <v>1598</v>
      </c>
      <c r="B2237" s="3" t="s">
        <v>5594</v>
      </c>
      <c r="C2237" s="3" t="s">
        <v>5595</v>
      </c>
      <c r="D2237" s="3" t="s">
        <v>5596</v>
      </c>
      <c r="E2237" s="4"/>
      <c r="F2237" s="5">
        <v>10</v>
      </c>
      <c r="G2237" s="6" t="str">
        <f>424721.37*1.00000000</f>
        <v>0</v>
      </c>
      <c r="H2237" s="18" t="s">
        <v>13</v>
      </c>
    </row>
    <row r="2238" spans="1:8">
      <c r="A2238" s="11">
        <v>1599</v>
      </c>
      <c r="B2238" s="3" t="s">
        <v>5597</v>
      </c>
      <c r="C2238" s="3" t="s">
        <v>5598</v>
      </c>
      <c r="D2238" s="3" t="s">
        <v>5599</v>
      </c>
      <c r="E2238" s="4"/>
      <c r="F2238" s="5">
        <v>10</v>
      </c>
      <c r="G2238" s="6" t="str">
        <f>424721.37*1.00000000</f>
        <v>0</v>
      </c>
      <c r="H2238" s="18" t="s">
        <v>13</v>
      </c>
    </row>
    <row r="2239" spans="1:8">
      <c r="A2239" s="11">
        <v>1600</v>
      </c>
      <c r="B2239" s="3" t="s">
        <v>5600</v>
      </c>
      <c r="C2239" s="3" t="s">
        <v>5601</v>
      </c>
      <c r="D2239" s="3" t="s">
        <v>5602</v>
      </c>
      <c r="E2239" s="4"/>
      <c r="F2239" s="5">
        <v>10</v>
      </c>
      <c r="G2239" s="6" t="str">
        <f>338638.62*1.00000000</f>
        <v>0</v>
      </c>
      <c r="H2239" s="18" t="s">
        <v>13</v>
      </c>
    </row>
    <row r="2240" spans="1:8">
      <c r="A2240" s="11">
        <v>1601</v>
      </c>
      <c r="B2240" s="3" t="s">
        <v>5603</v>
      </c>
      <c r="C2240" s="3" t="s">
        <v>5604</v>
      </c>
      <c r="D2240" s="3" t="s">
        <v>5605</v>
      </c>
      <c r="E2240" s="4"/>
      <c r="F2240" s="5">
        <v>10</v>
      </c>
      <c r="G2240" s="6" t="str">
        <f>625581.09*1.00000000</f>
        <v>0</v>
      </c>
      <c r="H2240" s="18" t="s">
        <v>13</v>
      </c>
    </row>
    <row r="2241" spans="1:8">
      <c r="A2241" s="11">
        <v>1602</v>
      </c>
      <c r="B2241" s="3" t="s">
        <v>5606</v>
      </c>
      <c r="C2241" s="3" t="s">
        <v>5607</v>
      </c>
      <c r="D2241" s="3" t="s">
        <v>5608</v>
      </c>
      <c r="E2241" s="4"/>
      <c r="F2241" s="5">
        <v>10</v>
      </c>
      <c r="G2241" s="6" t="str">
        <f>625581.09*1.00000000</f>
        <v>0</v>
      </c>
      <c r="H2241" s="18" t="s">
        <v>13</v>
      </c>
    </row>
    <row r="2242" spans="1:8">
      <c r="A2242" s="11">
        <v>1603</v>
      </c>
      <c r="B2242" s="3" t="s">
        <v>5609</v>
      </c>
      <c r="C2242" s="3" t="s">
        <v>5610</v>
      </c>
      <c r="D2242" s="3" t="s">
        <v>5611</v>
      </c>
      <c r="E2242" s="4"/>
      <c r="F2242" s="5">
        <v>10</v>
      </c>
      <c r="G2242" s="6" t="str">
        <f>627366.77*1.00000000</f>
        <v>0</v>
      </c>
      <c r="H2242" s="18" t="s">
        <v>13</v>
      </c>
    </row>
    <row r="2243" spans="1:8">
      <c r="A2243" s="11">
        <v>1604</v>
      </c>
      <c r="B2243" s="3" t="s">
        <v>5612</v>
      </c>
      <c r="C2243" s="3" t="s">
        <v>5613</v>
      </c>
      <c r="D2243" s="3" t="s">
        <v>5614</v>
      </c>
      <c r="E2243" s="4"/>
      <c r="F2243" s="5">
        <v>10</v>
      </c>
      <c r="G2243" s="6" t="str">
        <f>633122*1.00000000</f>
        <v>0</v>
      </c>
      <c r="H2243" s="18" t="s">
        <v>13</v>
      </c>
    </row>
    <row r="2244" spans="1:8">
      <c r="A2244" s="11">
        <v>1605</v>
      </c>
      <c r="B2244" s="3" t="s">
        <v>5615</v>
      </c>
      <c r="C2244" s="3" t="s">
        <v>5616</v>
      </c>
      <c r="D2244" s="3" t="s">
        <v>5617</v>
      </c>
      <c r="E2244" s="4"/>
      <c r="F2244" s="5">
        <v>10</v>
      </c>
      <c r="G2244" s="6" t="str">
        <f>631319.95*1.00000000</f>
        <v>0</v>
      </c>
      <c r="H2244" s="18" t="s">
        <v>13</v>
      </c>
    </row>
    <row r="2245" spans="1:8">
      <c r="A2245" s="11">
        <v>1606</v>
      </c>
      <c r="B2245" s="3" t="s">
        <v>5618</v>
      </c>
      <c r="C2245" s="3" t="s">
        <v>5619</v>
      </c>
      <c r="D2245" s="3" t="s">
        <v>5620</v>
      </c>
      <c r="E2245" s="4"/>
      <c r="F2245" s="5">
        <v>10</v>
      </c>
      <c r="G2245" s="6" t="str">
        <f>863331.22*1.00000000</f>
        <v>0</v>
      </c>
      <c r="H2245" s="18" t="s">
        <v>13</v>
      </c>
    </row>
    <row r="2246" spans="1:8">
      <c r="A2246" s="12" t="s">
        <v>5621</v>
      </c>
      <c r="B2246" s="3"/>
      <c r="C2246" s="3"/>
      <c r="D2246" s="3"/>
      <c r="E2246" s="4"/>
      <c r="F2246" s="5"/>
      <c r="G2246" s="4"/>
      <c r="H2246" s="18"/>
    </row>
    <row r="2247" spans="1:8">
      <c r="A2247" s="11">
        <v>2498</v>
      </c>
      <c r="B2247" s="3" t="s">
        <v>5622</v>
      </c>
      <c r="C2247" s="3" t="s">
        <v>5623</v>
      </c>
      <c r="D2247" s="3" t="s">
        <v>5624</v>
      </c>
      <c r="E2247" s="4">
        <v>9</v>
      </c>
      <c r="F2247" s="5"/>
      <c r="G2247" s="6" t="str">
        <f>2400*1.00000000</f>
        <v>0</v>
      </c>
      <c r="H2247" s="18" t="s">
        <v>13</v>
      </c>
    </row>
    <row r="2248" spans="1:8">
      <c r="A2248" s="11">
        <v>2497</v>
      </c>
      <c r="B2248" s="3" t="s">
        <v>5625</v>
      </c>
      <c r="C2248" s="3" t="s">
        <v>5626</v>
      </c>
      <c r="D2248" s="3" t="s">
        <v>5627</v>
      </c>
      <c r="E2248" s="4">
        <v>7</v>
      </c>
      <c r="F2248" s="5"/>
      <c r="G2248" s="6" t="str">
        <f>3700*1.00000000</f>
        <v>0</v>
      </c>
      <c r="H2248" s="18" t="s">
        <v>13</v>
      </c>
    </row>
    <row r="2249" spans="1:8">
      <c r="A2249" s="11">
        <v>1434</v>
      </c>
      <c r="B2249" s="3" t="s">
        <v>5628</v>
      </c>
      <c r="C2249" s="3" t="s">
        <v>5629</v>
      </c>
      <c r="D2249" s="3" t="s">
        <v>5630</v>
      </c>
      <c r="E2249" s="4"/>
      <c r="F2249" s="5">
        <v>4</v>
      </c>
      <c r="G2249" s="6" t="str">
        <f>15771.05*1.00000000</f>
        <v>0</v>
      </c>
      <c r="H2249" s="18" t="s">
        <v>13</v>
      </c>
    </row>
    <row r="2250" spans="1:8">
      <c r="A2250" s="11">
        <v>1436</v>
      </c>
      <c r="B2250" s="3" t="s">
        <v>5631</v>
      </c>
      <c r="C2250" s="3" t="s">
        <v>5632</v>
      </c>
      <c r="D2250" s="3" t="s">
        <v>5633</v>
      </c>
      <c r="E2250" s="4"/>
      <c r="F2250" s="5">
        <v>5</v>
      </c>
      <c r="G2250" s="6" t="str">
        <f>18530.99*1.00000000</f>
        <v>0</v>
      </c>
      <c r="H2250" s="18" t="s">
        <v>13</v>
      </c>
    </row>
    <row r="2251" spans="1:8">
      <c r="A2251" s="11">
        <v>1445</v>
      </c>
      <c r="B2251" s="3" t="s">
        <v>5634</v>
      </c>
      <c r="C2251" s="3" t="s">
        <v>5635</v>
      </c>
      <c r="D2251" s="3" t="s">
        <v>5636</v>
      </c>
      <c r="E2251" s="4"/>
      <c r="F2251" s="5">
        <v>5</v>
      </c>
      <c r="G2251" s="6" t="str">
        <f>19942.53*1.00000000</f>
        <v>0</v>
      </c>
      <c r="H2251" s="18" t="s">
        <v>13</v>
      </c>
    </row>
    <row r="2252" spans="1:8">
      <c r="A2252" s="11">
        <v>1439</v>
      </c>
      <c r="B2252" s="3" t="s">
        <v>5637</v>
      </c>
      <c r="C2252" s="3" t="s">
        <v>5638</v>
      </c>
      <c r="D2252" s="3" t="s">
        <v>5639</v>
      </c>
      <c r="E2252" s="4"/>
      <c r="F2252" s="5">
        <v>5</v>
      </c>
      <c r="G2252" s="6" t="str">
        <f>19966.86*1.00000000</f>
        <v>0</v>
      </c>
      <c r="H2252" s="18" t="s">
        <v>13</v>
      </c>
    </row>
    <row r="2253" spans="1:8">
      <c r="A2253" s="11">
        <v>1440</v>
      </c>
      <c r="B2253" s="3" t="s">
        <v>5640</v>
      </c>
      <c r="C2253" s="3" t="s">
        <v>5641</v>
      </c>
      <c r="D2253" s="3" t="s">
        <v>5642</v>
      </c>
      <c r="E2253" s="4"/>
      <c r="F2253" s="5">
        <v>5</v>
      </c>
      <c r="G2253" s="6" t="str">
        <f>19910.03*1.00000000</f>
        <v>0</v>
      </c>
      <c r="H2253" s="18" t="s">
        <v>13</v>
      </c>
    </row>
    <row r="2254" spans="1:8">
      <c r="A2254" s="11">
        <v>1437</v>
      </c>
      <c r="B2254" s="3" t="s">
        <v>5643</v>
      </c>
      <c r="C2254" s="3" t="s">
        <v>5644</v>
      </c>
      <c r="D2254" s="3" t="s">
        <v>5645</v>
      </c>
      <c r="E2254" s="4"/>
      <c r="F2254" s="5">
        <v>5</v>
      </c>
      <c r="G2254" s="6" t="str">
        <f>20800.41*1.00000000</f>
        <v>0</v>
      </c>
      <c r="H2254" s="18" t="s">
        <v>13</v>
      </c>
    </row>
    <row r="2255" spans="1:8">
      <c r="A2255" s="11">
        <v>1441</v>
      </c>
      <c r="B2255" s="3" t="s">
        <v>5646</v>
      </c>
      <c r="C2255" s="3" t="s">
        <v>5647</v>
      </c>
      <c r="D2255" s="3" t="s">
        <v>5648</v>
      </c>
      <c r="E2255" s="4"/>
      <c r="F2255" s="5">
        <v>2</v>
      </c>
      <c r="G2255" s="6" t="str">
        <f>19910.03*1.00000000</f>
        <v>0</v>
      </c>
      <c r="H2255" s="18" t="s">
        <v>13</v>
      </c>
    </row>
    <row r="2256" spans="1:8">
      <c r="A2256" s="11">
        <v>1447</v>
      </c>
      <c r="B2256" s="3" t="s">
        <v>5649</v>
      </c>
      <c r="C2256" s="3" t="s">
        <v>5650</v>
      </c>
      <c r="D2256" s="3" t="s">
        <v>5651</v>
      </c>
      <c r="E2256" s="4"/>
      <c r="F2256" s="5">
        <v>5</v>
      </c>
      <c r="G2256" s="6" t="str">
        <f>19966.86*1.00000000</f>
        <v>0</v>
      </c>
      <c r="H2256" s="18" t="s">
        <v>13</v>
      </c>
    </row>
    <row r="2257" spans="1:8">
      <c r="A2257" s="11">
        <v>1442</v>
      </c>
      <c r="B2257" s="3" t="s">
        <v>5652</v>
      </c>
      <c r="C2257" s="3" t="s">
        <v>5653</v>
      </c>
      <c r="D2257" s="3" t="s">
        <v>5654</v>
      </c>
      <c r="E2257" s="4"/>
      <c r="F2257" s="5">
        <v>4</v>
      </c>
      <c r="G2257" s="6" t="str">
        <f>19910.03*1.00000000</f>
        <v>0</v>
      </c>
      <c r="H2257" s="18" t="s">
        <v>13</v>
      </c>
    </row>
    <row r="2258" spans="1:8">
      <c r="A2258" s="11">
        <v>1438</v>
      </c>
      <c r="B2258" s="3" t="s">
        <v>5655</v>
      </c>
      <c r="C2258" s="3" t="s">
        <v>5656</v>
      </c>
      <c r="D2258" s="3" t="s">
        <v>5657</v>
      </c>
      <c r="E2258" s="4"/>
      <c r="F2258" s="5">
        <v>5</v>
      </c>
      <c r="G2258" s="6" t="str">
        <f>18530.99*1.00000000</f>
        <v>0</v>
      </c>
      <c r="H2258" s="18" t="s">
        <v>13</v>
      </c>
    </row>
    <row r="2259" spans="1:8">
      <c r="A2259" s="11">
        <v>1443</v>
      </c>
      <c r="B2259" s="3" t="s">
        <v>5658</v>
      </c>
      <c r="C2259" s="3" t="s">
        <v>5659</v>
      </c>
      <c r="D2259" s="3" t="s">
        <v>5660</v>
      </c>
      <c r="E2259" s="4"/>
      <c r="F2259" s="5">
        <v>5</v>
      </c>
      <c r="G2259" s="6" t="str">
        <f>19910.03*1.00000000</f>
        <v>0</v>
      </c>
      <c r="H2259" s="18" t="s">
        <v>13</v>
      </c>
    </row>
    <row r="2260" spans="1:8">
      <c r="A2260" s="11">
        <v>1451</v>
      </c>
      <c r="B2260" s="3" t="s">
        <v>5661</v>
      </c>
      <c r="C2260" s="3" t="s">
        <v>5662</v>
      </c>
      <c r="D2260" s="3" t="s">
        <v>5663</v>
      </c>
      <c r="E2260" s="4"/>
      <c r="F2260" s="5">
        <v>4</v>
      </c>
      <c r="G2260" s="6" t="str">
        <f>18743.32*1.00000000</f>
        <v>0</v>
      </c>
      <c r="H2260" s="18" t="s">
        <v>13</v>
      </c>
    </row>
    <row r="2261" spans="1:8">
      <c r="A2261" s="11">
        <v>1458</v>
      </c>
      <c r="B2261" s="3" t="s">
        <v>5664</v>
      </c>
      <c r="C2261" s="3" t="s">
        <v>5665</v>
      </c>
      <c r="D2261" s="3" t="s">
        <v>5666</v>
      </c>
      <c r="E2261" s="4"/>
      <c r="F2261" s="5">
        <v>5</v>
      </c>
      <c r="G2261" s="6" t="str">
        <f>18737.11*1.00000000</f>
        <v>0</v>
      </c>
      <c r="H2261" s="18" t="s">
        <v>13</v>
      </c>
    </row>
    <row r="2262" spans="1:8">
      <c r="A2262" s="11">
        <v>1459</v>
      </c>
      <c r="B2262" s="3" t="s">
        <v>5667</v>
      </c>
      <c r="C2262" s="3" t="s">
        <v>5668</v>
      </c>
      <c r="D2262" s="3" t="s">
        <v>5669</v>
      </c>
      <c r="E2262" s="4"/>
      <c r="F2262" s="5">
        <v>5</v>
      </c>
      <c r="G2262" s="6" t="str">
        <f>18689.99*1.00000000</f>
        <v>0</v>
      </c>
      <c r="H2262" s="18" t="s">
        <v>13</v>
      </c>
    </row>
    <row r="2263" spans="1:8">
      <c r="A2263" s="11">
        <v>2737</v>
      </c>
      <c r="B2263" s="3" t="s">
        <v>5670</v>
      </c>
      <c r="C2263" s="3" t="s">
        <v>5671</v>
      </c>
      <c r="D2263" s="3" t="s">
        <v>5672</v>
      </c>
      <c r="E2263" s="4"/>
      <c r="F2263" s="5">
        <v>5</v>
      </c>
      <c r="G2263" s="6" t="str">
        <f>19140.2*1.00000000</f>
        <v>0</v>
      </c>
      <c r="H2263" s="18" t="s">
        <v>13</v>
      </c>
    </row>
    <row r="2264" spans="1:8">
      <c r="A2264" s="11">
        <v>1454</v>
      </c>
      <c r="B2264" s="3" t="s">
        <v>5673</v>
      </c>
      <c r="C2264" s="3" t="s">
        <v>5674</v>
      </c>
      <c r="D2264" s="3" t="s">
        <v>5675</v>
      </c>
      <c r="E2264" s="4"/>
      <c r="F2264" s="5">
        <v>5</v>
      </c>
      <c r="G2264" s="6" t="str">
        <f>18689.99*1.00000000</f>
        <v>0</v>
      </c>
      <c r="H2264" s="18" t="s">
        <v>13</v>
      </c>
    </row>
    <row r="2265" spans="1:8">
      <c r="A2265" s="11">
        <v>1452</v>
      </c>
      <c r="B2265" s="3" t="s">
        <v>5676</v>
      </c>
      <c r="C2265" s="3" t="s">
        <v>5677</v>
      </c>
      <c r="D2265" s="3" t="s">
        <v>5678</v>
      </c>
      <c r="E2265" s="4"/>
      <c r="F2265" s="5">
        <v>5</v>
      </c>
      <c r="G2265" s="6" t="str">
        <f>18743.32*1.00000000</f>
        <v>0</v>
      </c>
      <c r="H2265" s="18" t="s">
        <v>13</v>
      </c>
    </row>
    <row r="2266" spans="1:8">
      <c r="A2266" s="11">
        <v>1455</v>
      </c>
      <c r="B2266" s="3" t="s">
        <v>5679</v>
      </c>
      <c r="C2266" s="3" t="s">
        <v>5680</v>
      </c>
      <c r="D2266" s="3" t="s">
        <v>5681</v>
      </c>
      <c r="E2266" s="4"/>
      <c r="F2266" s="5">
        <v>2</v>
      </c>
      <c r="G2266" s="6" t="str">
        <f>18689.99*1.00000000</f>
        <v>0</v>
      </c>
      <c r="H2266" s="18" t="s">
        <v>13</v>
      </c>
    </row>
    <row r="2267" spans="1:8">
      <c r="A2267" s="11">
        <v>1460</v>
      </c>
      <c r="B2267" s="3" t="s">
        <v>5682</v>
      </c>
      <c r="C2267" s="3" t="s">
        <v>5683</v>
      </c>
      <c r="D2267" s="3" t="s">
        <v>5684</v>
      </c>
      <c r="E2267" s="4"/>
      <c r="F2267" s="5">
        <v>5</v>
      </c>
      <c r="G2267" s="6" t="str">
        <f>18743.32*1.00000000</f>
        <v>0</v>
      </c>
      <c r="H2267" s="18" t="s">
        <v>13</v>
      </c>
    </row>
    <row r="2268" spans="1:8">
      <c r="A2268" s="11">
        <v>1456</v>
      </c>
      <c r="B2268" s="3" t="s">
        <v>5685</v>
      </c>
      <c r="C2268" s="3" t="s">
        <v>5686</v>
      </c>
      <c r="D2268" s="3" t="s">
        <v>5687</v>
      </c>
      <c r="E2268" s="4"/>
      <c r="F2268" s="5">
        <v>4</v>
      </c>
      <c r="G2268" s="6" t="str">
        <f>18689.99*1.00000000</f>
        <v>0</v>
      </c>
      <c r="H2268" s="18" t="s">
        <v>13</v>
      </c>
    </row>
    <row r="2269" spans="1:8">
      <c r="A2269" s="11">
        <v>1453</v>
      </c>
      <c r="B2269" s="3" t="s">
        <v>5688</v>
      </c>
      <c r="C2269" s="3" t="s">
        <v>5689</v>
      </c>
      <c r="D2269" s="3" t="s">
        <v>5690</v>
      </c>
      <c r="E2269" s="4"/>
      <c r="F2269" s="5">
        <v>5</v>
      </c>
      <c r="G2269" s="6" t="str">
        <f>18743.32*1.00000000</f>
        <v>0</v>
      </c>
      <c r="H2269" s="18" t="s">
        <v>13</v>
      </c>
    </row>
    <row r="2270" spans="1:8">
      <c r="A2270" s="11">
        <v>1457</v>
      </c>
      <c r="B2270" s="3" t="s">
        <v>5691</v>
      </c>
      <c r="C2270" s="3" t="s">
        <v>5692</v>
      </c>
      <c r="D2270" s="3" t="s">
        <v>5693</v>
      </c>
      <c r="E2270" s="4"/>
      <c r="F2270" s="5">
        <v>2</v>
      </c>
      <c r="G2270" s="6" t="str">
        <f>18689.99*1.00000000</f>
        <v>0</v>
      </c>
      <c r="H2270" s="18" t="s">
        <v>13</v>
      </c>
    </row>
    <row r="2271" spans="1:8">
      <c r="A2271" s="11">
        <v>2916</v>
      </c>
      <c r="B2271" s="3" t="s">
        <v>5694</v>
      </c>
      <c r="C2271" s="3" t="s">
        <v>5695</v>
      </c>
      <c r="D2271" s="3" t="s">
        <v>5696</v>
      </c>
      <c r="E2271" s="4"/>
      <c r="F2271" s="5">
        <v>6</v>
      </c>
      <c r="G2271" s="6" t="str">
        <f>242050.93*1.00000000</f>
        <v>0</v>
      </c>
      <c r="H2271" s="18" t="s">
        <v>13</v>
      </c>
    </row>
    <row r="2272" spans="1:8">
      <c r="A2272" s="11">
        <v>1465</v>
      </c>
      <c r="B2272" s="3" t="s">
        <v>5697</v>
      </c>
      <c r="C2272" s="3" t="s">
        <v>5698</v>
      </c>
      <c r="D2272" s="3" t="s">
        <v>5699</v>
      </c>
      <c r="E2272" s="4"/>
      <c r="F2272" s="5">
        <v>4</v>
      </c>
      <c r="G2272" s="6" t="str">
        <f>23220.87*1.00000000</f>
        <v>0</v>
      </c>
      <c r="H2272" s="18" t="s">
        <v>13</v>
      </c>
    </row>
    <row r="2273" spans="1:8">
      <c r="A2273" s="11">
        <v>1476</v>
      </c>
      <c r="B2273" s="3" t="s">
        <v>5700</v>
      </c>
      <c r="C2273" s="3" t="s">
        <v>5701</v>
      </c>
      <c r="D2273" s="3" t="s">
        <v>5702</v>
      </c>
      <c r="E2273" s="4"/>
      <c r="F2273" s="5">
        <v>5</v>
      </c>
      <c r="G2273" s="6" t="str">
        <f>26584.19*1.00000000</f>
        <v>0</v>
      </c>
      <c r="H2273" s="18" t="s">
        <v>13</v>
      </c>
    </row>
    <row r="2274" spans="1:8">
      <c r="A2274" s="11">
        <v>1477</v>
      </c>
      <c r="B2274" s="3" t="s">
        <v>5703</v>
      </c>
      <c r="C2274" s="3" t="s">
        <v>5704</v>
      </c>
      <c r="D2274" s="3" t="s">
        <v>5705</v>
      </c>
      <c r="E2274" s="4"/>
      <c r="F2274" s="5">
        <v>5</v>
      </c>
      <c r="G2274" s="6" t="str">
        <f>26508.53*1.00000000</f>
        <v>0</v>
      </c>
      <c r="H2274" s="18" t="s">
        <v>13</v>
      </c>
    </row>
    <row r="2275" spans="1:8">
      <c r="A2275" s="11">
        <v>1479</v>
      </c>
      <c r="B2275" s="3" t="s">
        <v>5706</v>
      </c>
      <c r="C2275" s="3" t="s">
        <v>5707</v>
      </c>
      <c r="D2275" s="3" t="s">
        <v>5708</v>
      </c>
      <c r="E2275" s="4"/>
      <c r="F2275" s="5">
        <v>5</v>
      </c>
      <c r="G2275" s="6" t="str">
        <f>27671.03*1.00000000</f>
        <v>0</v>
      </c>
      <c r="H2275" s="18" t="s">
        <v>13</v>
      </c>
    </row>
    <row r="2276" spans="1:8">
      <c r="A2276" s="11">
        <v>1478</v>
      </c>
      <c r="B2276" s="3" t="s">
        <v>5709</v>
      </c>
      <c r="C2276" s="3" t="s">
        <v>5710</v>
      </c>
      <c r="D2276" s="3" t="s">
        <v>5711</v>
      </c>
      <c r="E2276" s="4"/>
      <c r="F2276" s="5">
        <v>5</v>
      </c>
      <c r="G2276" s="6" t="str">
        <f>26508.53*1.00000000</f>
        <v>0</v>
      </c>
      <c r="H2276" s="18" t="s">
        <v>13</v>
      </c>
    </row>
    <row r="2277" spans="1:8">
      <c r="A2277" s="11">
        <v>1472</v>
      </c>
      <c r="B2277" s="3" t="s">
        <v>5712</v>
      </c>
      <c r="C2277" s="3" t="s">
        <v>5713</v>
      </c>
      <c r="D2277" s="3" t="s">
        <v>5714</v>
      </c>
      <c r="E2277" s="4"/>
      <c r="F2277" s="5">
        <v>5</v>
      </c>
      <c r="G2277" s="6" t="str">
        <f>24613.27*1.00000000</f>
        <v>0</v>
      </c>
      <c r="H2277" s="18" t="s">
        <v>13</v>
      </c>
    </row>
    <row r="2278" spans="1:8">
      <c r="A2278" s="11">
        <v>1474</v>
      </c>
      <c r="B2278" s="3" t="s">
        <v>5715</v>
      </c>
      <c r="C2278" s="3" t="s">
        <v>5716</v>
      </c>
      <c r="D2278" s="3" t="s">
        <v>5717</v>
      </c>
      <c r="E2278" s="4"/>
      <c r="F2278" s="5">
        <v>5</v>
      </c>
      <c r="G2278" s="6" t="str">
        <f>24795.84*1.00000000</f>
        <v>0</v>
      </c>
      <c r="H2278" s="18" t="s">
        <v>13</v>
      </c>
    </row>
    <row r="2279" spans="1:8">
      <c r="A2279" s="11">
        <v>1467</v>
      </c>
      <c r="B2279" s="3" t="s">
        <v>5718</v>
      </c>
      <c r="C2279" s="3" t="s">
        <v>5719</v>
      </c>
      <c r="D2279" s="3" t="s">
        <v>5720</v>
      </c>
      <c r="E2279" s="4"/>
      <c r="F2279" s="5">
        <v>5</v>
      </c>
      <c r="G2279" s="6" t="str">
        <f>24866.63*1.00000000</f>
        <v>0</v>
      </c>
      <c r="H2279" s="18" t="s">
        <v>13</v>
      </c>
    </row>
    <row r="2280" spans="1:8">
      <c r="A2280" s="11">
        <v>1468</v>
      </c>
      <c r="B2280" s="3" t="s">
        <v>5721</v>
      </c>
      <c r="C2280" s="3" t="s">
        <v>5722</v>
      </c>
      <c r="D2280" s="3" t="s">
        <v>5723</v>
      </c>
      <c r="E2280" s="4"/>
      <c r="F2280" s="5">
        <v>4</v>
      </c>
      <c r="G2280" s="6" t="str">
        <f>24795.84*1.00000000</f>
        <v>0</v>
      </c>
      <c r="H2280" s="18" t="s">
        <v>13</v>
      </c>
    </row>
    <row r="2281" spans="1:8">
      <c r="A2281" s="11">
        <v>1466</v>
      </c>
      <c r="B2281" s="3" t="s">
        <v>5724</v>
      </c>
      <c r="C2281" s="3" t="s">
        <v>5725</v>
      </c>
      <c r="D2281" s="3" t="s">
        <v>5726</v>
      </c>
      <c r="E2281" s="4"/>
      <c r="F2281" s="5">
        <v>2</v>
      </c>
      <c r="G2281" s="6" t="str">
        <f>24866.63*1.00000000</f>
        <v>0</v>
      </c>
      <c r="H2281" s="18" t="s">
        <v>13</v>
      </c>
    </row>
    <row r="2282" spans="1:8">
      <c r="A2282" s="11">
        <v>1469</v>
      </c>
      <c r="B2282" s="3" t="s">
        <v>5727</v>
      </c>
      <c r="C2282" s="3" t="s">
        <v>5728</v>
      </c>
      <c r="D2282" s="3" t="s">
        <v>5729</v>
      </c>
      <c r="E2282" s="4"/>
      <c r="F2282" s="5">
        <v>2</v>
      </c>
      <c r="G2282" s="6" t="str">
        <f>24795.84*1.00000000</f>
        <v>0</v>
      </c>
      <c r="H2282" s="18" t="s">
        <v>13</v>
      </c>
    </row>
    <row r="2283" spans="1:8">
      <c r="A2283" s="11">
        <v>1475</v>
      </c>
      <c r="B2283" s="3" t="s">
        <v>5730</v>
      </c>
      <c r="C2283" s="3" t="s">
        <v>5731</v>
      </c>
      <c r="D2283" s="3" t="s">
        <v>5732</v>
      </c>
      <c r="E2283" s="4"/>
      <c r="F2283" s="5">
        <v>5</v>
      </c>
      <c r="G2283" s="6" t="str">
        <f>24866.63*1.00000000</f>
        <v>0</v>
      </c>
      <c r="H2283" s="18" t="s">
        <v>13</v>
      </c>
    </row>
    <row r="2284" spans="1:8">
      <c r="A2284" s="11">
        <v>1470</v>
      </c>
      <c r="B2284" s="3" t="s">
        <v>5733</v>
      </c>
      <c r="C2284" s="3" t="s">
        <v>5734</v>
      </c>
      <c r="D2284" s="3" t="s">
        <v>5735</v>
      </c>
      <c r="E2284" s="4"/>
      <c r="F2284" s="5">
        <v>2</v>
      </c>
      <c r="G2284" s="6" t="str">
        <f>24795.84*1.00000000</f>
        <v>0</v>
      </c>
      <c r="H2284" s="18" t="s">
        <v>13</v>
      </c>
    </row>
    <row r="2285" spans="1:8">
      <c r="A2285" s="11">
        <v>1471</v>
      </c>
      <c r="B2285" s="3" t="s">
        <v>5736</v>
      </c>
      <c r="C2285" s="3" t="s">
        <v>5737</v>
      </c>
      <c r="D2285" s="3" t="s">
        <v>5738</v>
      </c>
      <c r="E2285" s="4"/>
      <c r="F2285" s="5">
        <v>5</v>
      </c>
      <c r="G2285" s="6" t="str">
        <f>24299.89*1.00000000</f>
        <v>0</v>
      </c>
      <c r="H2285" s="18" t="s">
        <v>13</v>
      </c>
    </row>
    <row r="2286" spans="1:8">
      <c r="A2286" s="11">
        <v>1530</v>
      </c>
      <c r="B2286" s="3" t="s">
        <v>5739</v>
      </c>
      <c r="C2286" s="3" t="s">
        <v>5740</v>
      </c>
      <c r="D2286" s="3" t="s">
        <v>5741</v>
      </c>
      <c r="E2286" s="4"/>
      <c r="F2286" s="5">
        <v>6</v>
      </c>
      <c r="G2286" s="6" t="str">
        <f>259723.81*1.00000000</f>
        <v>0</v>
      </c>
      <c r="H2286" s="18" t="s">
        <v>13</v>
      </c>
    </row>
    <row r="2287" spans="1:8">
      <c r="A2287" s="11">
        <v>1481</v>
      </c>
      <c r="B2287" s="3" t="s">
        <v>5742</v>
      </c>
      <c r="C2287" s="3" t="s">
        <v>5743</v>
      </c>
      <c r="D2287" s="3" t="s">
        <v>5744</v>
      </c>
      <c r="E2287" s="4"/>
      <c r="F2287" s="5">
        <v>4</v>
      </c>
      <c r="G2287" s="6" t="str">
        <f>32140.99*1.00000000</f>
        <v>0</v>
      </c>
      <c r="H2287" s="18" t="s">
        <v>13</v>
      </c>
    </row>
    <row r="2288" spans="1:8">
      <c r="A2288" s="11">
        <v>1515</v>
      </c>
      <c r="B2288" s="3" t="s">
        <v>5745</v>
      </c>
      <c r="C2288" s="3" t="s">
        <v>5746</v>
      </c>
      <c r="D2288" s="3" t="s">
        <v>5747</v>
      </c>
      <c r="E2288" s="4"/>
      <c r="F2288" s="5">
        <v>5</v>
      </c>
      <c r="G2288" s="6" t="str">
        <f>34063.39*1.00000000</f>
        <v>0</v>
      </c>
      <c r="H2288" s="18" t="s">
        <v>13</v>
      </c>
    </row>
    <row r="2289" spans="1:8">
      <c r="A2289" s="11">
        <v>1518</v>
      </c>
      <c r="B2289" s="3" t="s">
        <v>5748</v>
      </c>
      <c r="C2289" s="3" t="s">
        <v>5749</v>
      </c>
      <c r="D2289" s="3" t="s">
        <v>5750</v>
      </c>
      <c r="E2289" s="4"/>
      <c r="F2289" s="5">
        <v>5</v>
      </c>
      <c r="G2289" s="6" t="str">
        <f>33681.72*1.00000000</f>
        <v>0</v>
      </c>
      <c r="H2289" s="18" t="s">
        <v>13</v>
      </c>
    </row>
    <row r="2290" spans="1:8">
      <c r="A2290" s="11">
        <v>1516</v>
      </c>
      <c r="B2290" s="3" t="s">
        <v>5751</v>
      </c>
      <c r="C2290" s="3" t="s">
        <v>5752</v>
      </c>
      <c r="D2290" s="3" t="s">
        <v>5753</v>
      </c>
      <c r="E2290" s="4"/>
      <c r="F2290" s="5">
        <v>5</v>
      </c>
      <c r="G2290" s="6" t="str">
        <f>33966.43*1.00000000</f>
        <v>0</v>
      </c>
      <c r="H2290" s="18" t="s">
        <v>13</v>
      </c>
    </row>
    <row r="2291" spans="1:8">
      <c r="A2291" s="11">
        <v>1519</v>
      </c>
      <c r="B2291" s="3" t="s">
        <v>5754</v>
      </c>
      <c r="C2291" s="3" t="s">
        <v>5755</v>
      </c>
      <c r="D2291" s="3" t="s">
        <v>5756</v>
      </c>
      <c r="E2291" s="4"/>
      <c r="F2291" s="5">
        <v>5</v>
      </c>
      <c r="G2291" s="6" t="str">
        <f>34183.83*1.00000000</f>
        <v>0</v>
      </c>
      <c r="H2291" s="18" t="s">
        <v>13</v>
      </c>
    </row>
    <row r="2292" spans="1:8">
      <c r="A2292" s="11">
        <v>1517</v>
      </c>
      <c r="B2292" s="3" t="s">
        <v>5757</v>
      </c>
      <c r="C2292" s="3" t="s">
        <v>5758</v>
      </c>
      <c r="D2292" s="3" t="s">
        <v>5759</v>
      </c>
      <c r="E2292" s="4"/>
      <c r="F2292" s="5">
        <v>5</v>
      </c>
      <c r="G2292" s="6" t="str">
        <f>34063.39*1.00000000</f>
        <v>0</v>
      </c>
      <c r="H2292" s="18" t="s">
        <v>13</v>
      </c>
    </row>
    <row r="2293" spans="1:8">
      <c r="A2293" s="11">
        <v>1501</v>
      </c>
      <c r="B2293" s="3" t="s">
        <v>5760</v>
      </c>
      <c r="C2293" s="3" t="s">
        <v>5761</v>
      </c>
      <c r="D2293" s="3" t="s">
        <v>5762</v>
      </c>
      <c r="E2293" s="4"/>
      <c r="F2293" s="5">
        <v>5</v>
      </c>
      <c r="G2293" s="6" t="str">
        <f>32345.82*1.00000000</f>
        <v>0</v>
      </c>
      <c r="H2293" s="18" t="s">
        <v>13</v>
      </c>
    </row>
    <row r="2294" spans="1:8">
      <c r="A2294" s="11">
        <v>1513</v>
      </c>
      <c r="B2294" s="3" t="s">
        <v>5763</v>
      </c>
      <c r="C2294" s="3" t="s">
        <v>5764</v>
      </c>
      <c r="D2294" s="3" t="s">
        <v>5765</v>
      </c>
      <c r="E2294" s="4"/>
      <c r="F2294" s="5">
        <v>5</v>
      </c>
      <c r="G2294" s="6" t="str">
        <f>32253.75*1.00000000</f>
        <v>0</v>
      </c>
      <c r="H2294" s="18" t="s">
        <v>13</v>
      </c>
    </row>
    <row r="2295" spans="1:8">
      <c r="A2295" s="11">
        <v>1502</v>
      </c>
      <c r="B2295" s="3" t="s">
        <v>5766</v>
      </c>
      <c r="C2295" s="3" t="s">
        <v>5767</v>
      </c>
      <c r="D2295" s="3" t="s">
        <v>5768</v>
      </c>
      <c r="E2295" s="4"/>
      <c r="F2295" s="5">
        <v>5</v>
      </c>
      <c r="G2295" s="6" t="str">
        <f>31116.28*1.00000000</f>
        <v>0</v>
      </c>
      <c r="H2295" s="18" t="s">
        <v>13</v>
      </c>
    </row>
    <row r="2296" spans="1:8">
      <c r="A2296" s="11">
        <v>1507</v>
      </c>
      <c r="B2296" s="3" t="s">
        <v>5769</v>
      </c>
      <c r="C2296" s="3" t="s">
        <v>5770</v>
      </c>
      <c r="D2296" s="3" t="s">
        <v>5771</v>
      </c>
      <c r="E2296" s="4"/>
      <c r="F2296" s="5">
        <v>5</v>
      </c>
      <c r="G2296" s="6" t="str">
        <f>32253.75*1.00000000</f>
        <v>0</v>
      </c>
      <c r="H2296" s="18" t="s">
        <v>13</v>
      </c>
    </row>
    <row r="2297" spans="1:8">
      <c r="A2297" s="11">
        <v>1503</v>
      </c>
      <c r="B2297" s="3" t="s">
        <v>5772</v>
      </c>
      <c r="C2297" s="3" t="s">
        <v>5773</v>
      </c>
      <c r="D2297" s="3" t="s">
        <v>5774</v>
      </c>
      <c r="E2297" s="4"/>
      <c r="F2297" s="5">
        <v>5</v>
      </c>
      <c r="G2297" s="6" t="str">
        <f>32345.82*1.00000000</f>
        <v>0</v>
      </c>
      <c r="H2297" s="18" t="s">
        <v>13</v>
      </c>
    </row>
    <row r="2298" spans="1:8">
      <c r="A2298" s="11">
        <v>1509</v>
      </c>
      <c r="B2298" s="3" t="s">
        <v>5775</v>
      </c>
      <c r="C2298" s="3" t="s">
        <v>5776</v>
      </c>
      <c r="D2298" s="3" t="s">
        <v>5777</v>
      </c>
      <c r="E2298" s="4"/>
      <c r="F2298" s="5">
        <v>2</v>
      </c>
      <c r="G2298" s="6" t="str">
        <f>32253.75*1.00000000</f>
        <v>0</v>
      </c>
      <c r="H2298" s="18" t="s">
        <v>13</v>
      </c>
    </row>
    <row r="2299" spans="1:8">
      <c r="A2299" s="11">
        <v>1514</v>
      </c>
      <c r="B2299" s="3" t="s">
        <v>5778</v>
      </c>
      <c r="C2299" s="3" t="s">
        <v>5779</v>
      </c>
      <c r="D2299" s="3" t="s">
        <v>5780</v>
      </c>
      <c r="E2299" s="4"/>
      <c r="F2299" s="5">
        <v>5</v>
      </c>
      <c r="G2299" s="6" t="str">
        <f>32345.82*1.00000000</f>
        <v>0</v>
      </c>
      <c r="H2299" s="18" t="s">
        <v>13</v>
      </c>
    </row>
    <row r="2300" spans="1:8">
      <c r="A2300" s="11">
        <v>1510</v>
      </c>
      <c r="B2300" s="3" t="s">
        <v>5781</v>
      </c>
      <c r="C2300" s="3" t="s">
        <v>5782</v>
      </c>
      <c r="D2300" s="3" t="s">
        <v>5783</v>
      </c>
      <c r="E2300" s="4"/>
      <c r="F2300" s="5">
        <v>2</v>
      </c>
      <c r="G2300" s="6" t="str">
        <f>32253.75*1.00000000</f>
        <v>0</v>
      </c>
      <c r="H2300" s="18" t="s">
        <v>13</v>
      </c>
    </row>
    <row r="2301" spans="1:8">
      <c r="A2301" s="11">
        <v>1505</v>
      </c>
      <c r="B2301" s="3" t="s">
        <v>5784</v>
      </c>
      <c r="C2301" s="3" t="s">
        <v>5785</v>
      </c>
      <c r="D2301" s="3" t="s">
        <v>5786</v>
      </c>
      <c r="E2301" s="4"/>
      <c r="F2301" s="5">
        <v>5</v>
      </c>
      <c r="G2301" s="6" t="str">
        <f>32345.82*1.00000000</f>
        <v>0</v>
      </c>
      <c r="H2301" s="18" t="s">
        <v>13</v>
      </c>
    </row>
    <row r="2302" spans="1:8">
      <c r="A2302" s="11">
        <v>1511</v>
      </c>
      <c r="B2302" s="3" t="s">
        <v>5787</v>
      </c>
      <c r="C2302" s="3" t="s">
        <v>5788</v>
      </c>
      <c r="D2302" s="3" t="s">
        <v>5789</v>
      </c>
      <c r="E2302" s="4"/>
      <c r="F2302" s="5">
        <v>5</v>
      </c>
      <c r="G2302" s="6" t="str">
        <f>32253.75*1.00000000</f>
        <v>0</v>
      </c>
      <c r="H2302" s="18" t="s">
        <v>13</v>
      </c>
    </row>
    <row r="2303" spans="1:8">
      <c r="A2303" s="11">
        <v>1512</v>
      </c>
      <c r="B2303" s="3" t="s">
        <v>5790</v>
      </c>
      <c r="C2303" s="3" t="s">
        <v>5791</v>
      </c>
      <c r="D2303" s="3" t="s">
        <v>5792</v>
      </c>
      <c r="E2303" s="4"/>
      <c r="F2303" s="5">
        <v>5</v>
      </c>
      <c r="G2303" s="6" t="str">
        <f>32345.82*1.00000000</f>
        <v>0</v>
      </c>
      <c r="H2303" s="18" t="s">
        <v>13</v>
      </c>
    </row>
    <row r="2304" spans="1:8">
      <c r="A2304" s="11">
        <v>1520</v>
      </c>
      <c r="B2304" s="3" t="s">
        <v>5793</v>
      </c>
      <c r="C2304" s="3" t="s">
        <v>5794</v>
      </c>
      <c r="D2304" s="3" t="s">
        <v>5795</v>
      </c>
      <c r="E2304" s="4"/>
      <c r="F2304" s="5">
        <v>4</v>
      </c>
      <c r="G2304" s="6" t="str">
        <f>34193.94*1.00000000</f>
        <v>0</v>
      </c>
      <c r="H2304" s="18" t="s">
        <v>13</v>
      </c>
    </row>
    <row r="2305" spans="1:8">
      <c r="A2305" s="11">
        <v>1521</v>
      </c>
      <c r="B2305" s="3" t="s">
        <v>5796</v>
      </c>
      <c r="C2305" s="3" t="s">
        <v>5797</v>
      </c>
      <c r="D2305" s="3" t="s">
        <v>5798</v>
      </c>
      <c r="E2305" s="4"/>
      <c r="F2305" s="5">
        <v>6</v>
      </c>
      <c r="G2305" s="6" t="str">
        <f>37497.27*1.00000000</f>
        <v>0</v>
      </c>
      <c r="H2305" s="18" t="s">
        <v>13</v>
      </c>
    </row>
    <row r="2306" spans="1:8">
      <c r="A2306" s="11">
        <v>1534</v>
      </c>
      <c r="B2306" s="3" t="s">
        <v>5799</v>
      </c>
      <c r="C2306" s="3" t="s">
        <v>5800</v>
      </c>
      <c r="D2306" s="3" t="s">
        <v>5801</v>
      </c>
      <c r="E2306" s="4"/>
      <c r="F2306" s="5">
        <v>6</v>
      </c>
      <c r="G2306" s="6" t="str">
        <f>39214.86*1.00000000</f>
        <v>0</v>
      </c>
      <c r="H2306" s="18" t="s">
        <v>13</v>
      </c>
    </row>
    <row r="2307" spans="1:8">
      <c r="A2307" s="11">
        <v>1536</v>
      </c>
      <c r="B2307" s="3" t="s">
        <v>5802</v>
      </c>
      <c r="C2307" s="3" t="s">
        <v>5803</v>
      </c>
      <c r="D2307" s="3" t="s">
        <v>5804</v>
      </c>
      <c r="E2307" s="4"/>
      <c r="F2307" s="5">
        <v>6</v>
      </c>
      <c r="G2307" s="6" t="str">
        <f>39214.86*1.00000000</f>
        <v>0</v>
      </c>
      <c r="H2307" s="18" t="s">
        <v>13</v>
      </c>
    </row>
    <row r="2308" spans="1:8">
      <c r="A2308" s="11">
        <v>1535</v>
      </c>
      <c r="B2308" s="3" t="s">
        <v>5805</v>
      </c>
      <c r="C2308" s="3" t="s">
        <v>5806</v>
      </c>
      <c r="D2308" s="3" t="s">
        <v>5807</v>
      </c>
      <c r="E2308" s="4"/>
      <c r="F2308" s="5">
        <v>6</v>
      </c>
      <c r="G2308" s="6" t="str">
        <f>39214.86*1.00000000</f>
        <v>0</v>
      </c>
      <c r="H2308" s="18" t="s">
        <v>13</v>
      </c>
    </row>
    <row r="2309" spans="1:8">
      <c r="A2309" s="11">
        <v>1522</v>
      </c>
      <c r="B2309" s="3" t="s">
        <v>5808</v>
      </c>
      <c r="C2309" s="3" t="s">
        <v>5809</v>
      </c>
      <c r="D2309" s="3" t="s">
        <v>5810</v>
      </c>
      <c r="E2309" s="4"/>
      <c r="F2309" s="5">
        <v>6</v>
      </c>
      <c r="G2309" s="6" t="str">
        <f>39103.24*1.00000000</f>
        <v>0</v>
      </c>
      <c r="H2309" s="18" t="s">
        <v>13</v>
      </c>
    </row>
    <row r="2310" spans="1:8">
      <c r="A2310" s="11">
        <v>1531</v>
      </c>
      <c r="B2310" s="3" t="s">
        <v>5811</v>
      </c>
      <c r="C2310" s="3" t="s">
        <v>5812</v>
      </c>
      <c r="D2310" s="3" t="s">
        <v>5813</v>
      </c>
      <c r="E2310" s="4"/>
      <c r="F2310" s="5">
        <v>6</v>
      </c>
      <c r="G2310" s="6" t="str">
        <f>35809.28*1.00000000</f>
        <v>0</v>
      </c>
      <c r="H2310" s="18" t="s">
        <v>13</v>
      </c>
    </row>
    <row r="2311" spans="1:8">
      <c r="A2311" s="11">
        <v>1523</v>
      </c>
      <c r="B2311" s="3" t="s">
        <v>5814</v>
      </c>
      <c r="C2311" s="3" t="s">
        <v>5815</v>
      </c>
      <c r="D2311" s="3" t="s">
        <v>5816</v>
      </c>
      <c r="E2311" s="4"/>
      <c r="F2311" s="5">
        <v>6</v>
      </c>
      <c r="G2311" s="6" t="str">
        <f>35911.51*1.00000000</f>
        <v>0</v>
      </c>
      <c r="H2311" s="18" t="s">
        <v>13</v>
      </c>
    </row>
    <row r="2312" spans="1:8">
      <c r="A2312" s="11">
        <v>1524</v>
      </c>
      <c r="B2312" s="3" t="s">
        <v>5817</v>
      </c>
      <c r="C2312" s="3" t="s">
        <v>5818</v>
      </c>
      <c r="D2312" s="3" t="s">
        <v>5819</v>
      </c>
      <c r="E2312" s="4"/>
      <c r="F2312" s="5">
        <v>6</v>
      </c>
      <c r="G2312" s="6" t="str">
        <f>35809.28*1.00000000</f>
        <v>0</v>
      </c>
      <c r="H2312" s="18" t="s">
        <v>13</v>
      </c>
    </row>
    <row r="2313" spans="1:8">
      <c r="A2313" s="11">
        <v>1532</v>
      </c>
      <c r="B2313" s="3" t="s">
        <v>5820</v>
      </c>
      <c r="C2313" s="3" t="s">
        <v>5821</v>
      </c>
      <c r="D2313" s="3" t="s">
        <v>5822</v>
      </c>
      <c r="E2313" s="4"/>
      <c r="F2313" s="5">
        <v>6</v>
      </c>
      <c r="G2313" s="6" t="str">
        <f>35391.99*1.00000000</f>
        <v>0</v>
      </c>
      <c r="H2313" s="18" t="s">
        <v>13</v>
      </c>
    </row>
    <row r="2314" spans="1:8">
      <c r="A2314" s="11">
        <v>1525</v>
      </c>
      <c r="B2314" s="3" t="s">
        <v>5823</v>
      </c>
      <c r="C2314" s="3" t="s">
        <v>5824</v>
      </c>
      <c r="D2314" s="3" t="s">
        <v>5825</v>
      </c>
      <c r="E2314" s="4"/>
      <c r="F2314" s="5">
        <v>6</v>
      </c>
      <c r="G2314" s="6" t="str">
        <f>35911.51*1.00000000</f>
        <v>0</v>
      </c>
      <c r="H2314" s="18" t="s">
        <v>13</v>
      </c>
    </row>
    <row r="2315" spans="1:8">
      <c r="A2315" s="11">
        <v>1526</v>
      </c>
      <c r="B2315" s="3" t="s">
        <v>5826</v>
      </c>
      <c r="C2315" s="3" t="s">
        <v>5827</v>
      </c>
      <c r="D2315" s="3" t="s">
        <v>5828</v>
      </c>
      <c r="E2315" s="4"/>
      <c r="F2315" s="5">
        <v>2</v>
      </c>
      <c r="G2315" s="6" t="str">
        <f>35809.28*1.00000000</f>
        <v>0</v>
      </c>
      <c r="H2315" s="18" t="s">
        <v>13</v>
      </c>
    </row>
    <row r="2316" spans="1:8">
      <c r="A2316" s="11">
        <v>1533</v>
      </c>
      <c r="B2316" s="3" t="s">
        <v>5829</v>
      </c>
      <c r="C2316" s="3" t="s">
        <v>5830</v>
      </c>
      <c r="D2316" s="3" t="s">
        <v>5831</v>
      </c>
      <c r="E2316" s="4"/>
      <c r="F2316" s="5">
        <v>6</v>
      </c>
      <c r="G2316" s="6" t="str">
        <f>35911.51*1.00000000</f>
        <v>0</v>
      </c>
      <c r="H2316" s="18" t="s">
        <v>13</v>
      </c>
    </row>
    <row r="2317" spans="1:8">
      <c r="A2317" s="11">
        <v>1527</v>
      </c>
      <c r="B2317" s="3" t="s">
        <v>5832</v>
      </c>
      <c r="C2317" s="3" t="s">
        <v>5833</v>
      </c>
      <c r="D2317" s="3" t="s">
        <v>5834</v>
      </c>
      <c r="E2317" s="4"/>
      <c r="F2317" s="5">
        <v>4</v>
      </c>
      <c r="G2317" s="6" t="str">
        <f>35809.28*1.00000000</f>
        <v>0</v>
      </c>
      <c r="H2317" s="18" t="s">
        <v>13</v>
      </c>
    </row>
    <row r="2318" spans="1:8">
      <c r="A2318" s="11">
        <v>1528</v>
      </c>
      <c r="B2318" s="3" t="s">
        <v>5835</v>
      </c>
      <c r="C2318" s="3" t="s">
        <v>5836</v>
      </c>
      <c r="D2318" s="3" t="s">
        <v>5837</v>
      </c>
      <c r="E2318" s="4"/>
      <c r="F2318" s="5">
        <v>2</v>
      </c>
      <c r="G2318" s="6" t="str">
        <f>35093.11*1.00000000</f>
        <v>0</v>
      </c>
      <c r="H2318" s="18" t="s">
        <v>13</v>
      </c>
    </row>
    <row r="2319" spans="1:8">
      <c r="A2319" s="11">
        <v>1529</v>
      </c>
      <c r="B2319" s="3" t="s">
        <v>5838</v>
      </c>
      <c r="C2319" s="3" t="s">
        <v>5839</v>
      </c>
      <c r="D2319" s="3" t="s">
        <v>5840</v>
      </c>
      <c r="E2319" s="4"/>
      <c r="F2319" s="5">
        <v>6</v>
      </c>
      <c r="G2319" s="6" t="str">
        <f>35911.51*1.00000000</f>
        <v>0</v>
      </c>
      <c r="H2319" s="18" t="s">
        <v>13</v>
      </c>
    </row>
    <row r="2320" spans="1:8">
      <c r="A2320" s="11">
        <v>1537</v>
      </c>
      <c r="B2320" s="3" t="s">
        <v>5841</v>
      </c>
      <c r="C2320" s="3" t="s">
        <v>5842</v>
      </c>
      <c r="D2320" s="3" t="s">
        <v>5843</v>
      </c>
      <c r="E2320" s="4"/>
      <c r="F2320" s="5">
        <v>4</v>
      </c>
      <c r="G2320" s="6" t="str">
        <f>43659.88*1.00000000</f>
        <v>0</v>
      </c>
      <c r="H2320" s="18" t="s">
        <v>13</v>
      </c>
    </row>
    <row r="2321" spans="1:8">
      <c r="A2321" s="11">
        <v>1546</v>
      </c>
      <c r="B2321" s="3" t="s">
        <v>5844</v>
      </c>
      <c r="C2321" s="3" t="s">
        <v>5845</v>
      </c>
      <c r="D2321" s="3" t="s">
        <v>5846</v>
      </c>
      <c r="E2321" s="4"/>
      <c r="F2321" s="5">
        <v>4</v>
      </c>
      <c r="G2321" s="6" t="str">
        <f>47095.03*1.00000000</f>
        <v>0</v>
      </c>
      <c r="H2321" s="18" t="s">
        <v>13</v>
      </c>
    </row>
    <row r="2322" spans="1:8">
      <c r="A2322" s="11">
        <v>1549</v>
      </c>
      <c r="B2322" s="3" t="s">
        <v>5847</v>
      </c>
      <c r="C2322" s="3" t="s">
        <v>5848</v>
      </c>
      <c r="D2322" s="3" t="s">
        <v>5849</v>
      </c>
      <c r="E2322" s="4"/>
      <c r="F2322" s="5">
        <v>5</v>
      </c>
      <c r="G2322" s="6" t="str">
        <f>47095.03*1.00000000</f>
        <v>0</v>
      </c>
      <c r="H2322" s="18" t="s">
        <v>13</v>
      </c>
    </row>
    <row r="2323" spans="1:8">
      <c r="A2323" s="11">
        <v>1547</v>
      </c>
      <c r="B2323" s="3" t="s">
        <v>5850</v>
      </c>
      <c r="C2323" s="3" t="s">
        <v>5851</v>
      </c>
      <c r="D2323" s="3" t="s">
        <v>5852</v>
      </c>
      <c r="E2323" s="4"/>
      <c r="F2323" s="5">
        <v>5</v>
      </c>
      <c r="G2323" s="6" t="str">
        <f>45683.28*1.00000000</f>
        <v>0</v>
      </c>
      <c r="H2323" s="18" t="s">
        <v>13</v>
      </c>
    </row>
    <row r="2324" spans="1:8">
      <c r="A2324" s="11">
        <v>1548</v>
      </c>
      <c r="B2324" s="3" t="s">
        <v>5853</v>
      </c>
      <c r="C2324" s="3" t="s">
        <v>5854</v>
      </c>
      <c r="D2324" s="3" t="s">
        <v>5855</v>
      </c>
      <c r="E2324" s="4"/>
      <c r="F2324" s="5">
        <v>5</v>
      </c>
      <c r="G2324" s="6" t="str">
        <f>45683.28*1.00000000</f>
        <v>0</v>
      </c>
      <c r="H2324" s="18" t="s">
        <v>13</v>
      </c>
    </row>
    <row r="2325" spans="1:8">
      <c r="A2325" s="11">
        <v>1538</v>
      </c>
      <c r="B2325" s="3" t="s">
        <v>5856</v>
      </c>
      <c r="C2325" s="3" t="s">
        <v>5857</v>
      </c>
      <c r="D2325" s="3" t="s">
        <v>5858</v>
      </c>
      <c r="E2325" s="4"/>
      <c r="F2325" s="5">
        <v>5</v>
      </c>
      <c r="G2325" s="6" t="str">
        <f>45248.3*1.00000000</f>
        <v>0</v>
      </c>
      <c r="H2325" s="18" t="s">
        <v>13</v>
      </c>
    </row>
    <row r="2326" spans="1:8">
      <c r="A2326" s="11">
        <v>1544</v>
      </c>
      <c r="B2326" s="3" t="s">
        <v>5859</v>
      </c>
      <c r="C2326" s="3" t="s">
        <v>5860</v>
      </c>
      <c r="D2326" s="3" t="s">
        <v>5861</v>
      </c>
      <c r="E2326" s="4"/>
      <c r="F2326" s="5">
        <v>5</v>
      </c>
      <c r="G2326" s="6" t="str">
        <f>45248.3*1.00000000</f>
        <v>0</v>
      </c>
      <c r="H2326" s="18" t="s">
        <v>13</v>
      </c>
    </row>
    <row r="2327" spans="1:8">
      <c r="A2327" s="11">
        <v>1539</v>
      </c>
      <c r="B2327" s="3" t="s">
        <v>5862</v>
      </c>
      <c r="C2327" s="3" t="s">
        <v>5863</v>
      </c>
      <c r="D2327" s="3" t="s">
        <v>5864</v>
      </c>
      <c r="E2327" s="4"/>
      <c r="F2327" s="5">
        <v>5</v>
      </c>
      <c r="G2327" s="6" t="str">
        <f>45248.3*1.00000000</f>
        <v>0</v>
      </c>
      <c r="H2327" s="18" t="s">
        <v>13</v>
      </c>
    </row>
    <row r="2328" spans="1:8">
      <c r="A2328" s="11">
        <v>1540</v>
      </c>
      <c r="B2328" s="3" t="s">
        <v>5865</v>
      </c>
      <c r="C2328" s="3" t="s">
        <v>5866</v>
      </c>
      <c r="D2328" s="3" t="s">
        <v>5867</v>
      </c>
      <c r="E2328" s="4"/>
      <c r="F2328" s="5">
        <v>2</v>
      </c>
      <c r="G2328" s="6" t="str">
        <f>44343.34*1.00000000</f>
        <v>0</v>
      </c>
      <c r="H2328" s="18" t="s">
        <v>13</v>
      </c>
    </row>
    <row r="2329" spans="1:8">
      <c r="A2329" s="11">
        <v>1545</v>
      </c>
      <c r="B2329" s="3" t="s">
        <v>5868</v>
      </c>
      <c r="C2329" s="3" t="s">
        <v>5869</v>
      </c>
      <c r="D2329" s="3" t="s">
        <v>5870</v>
      </c>
      <c r="E2329" s="4"/>
      <c r="F2329" s="5">
        <v>5</v>
      </c>
      <c r="G2329" s="6" t="str">
        <f>45377.46*1.00000000</f>
        <v>0</v>
      </c>
      <c r="H2329" s="18" t="s">
        <v>13</v>
      </c>
    </row>
    <row r="2330" spans="1:8">
      <c r="A2330" s="11">
        <v>1541</v>
      </c>
      <c r="B2330" s="3" t="s">
        <v>5871</v>
      </c>
      <c r="C2330" s="3" t="s">
        <v>5872</v>
      </c>
      <c r="D2330" s="3" t="s">
        <v>5873</v>
      </c>
      <c r="E2330" s="4"/>
      <c r="F2330" s="5">
        <v>4</v>
      </c>
      <c r="G2330" s="6" t="str">
        <f>45248.3*1.00000000</f>
        <v>0</v>
      </c>
      <c r="H2330" s="18" t="s">
        <v>13</v>
      </c>
    </row>
    <row r="2331" spans="1:8">
      <c r="A2331" s="11">
        <v>1542</v>
      </c>
      <c r="B2331" s="3" t="s">
        <v>5874</v>
      </c>
      <c r="C2331" s="3" t="s">
        <v>5875</v>
      </c>
      <c r="D2331" s="3" t="s">
        <v>5876</v>
      </c>
      <c r="E2331" s="4"/>
      <c r="F2331" s="5">
        <v>5</v>
      </c>
      <c r="G2331" s="6" t="str">
        <f>45248.3*1.00000000</f>
        <v>0</v>
      </c>
      <c r="H2331" s="18" t="s">
        <v>13</v>
      </c>
    </row>
    <row r="2332" spans="1:8">
      <c r="A2332" s="11">
        <v>1543</v>
      </c>
      <c r="B2332" s="3" t="s">
        <v>5877</v>
      </c>
      <c r="C2332" s="3" t="s">
        <v>5878</v>
      </c>
      <c r="D2332" s="3" t="s">
        <v>5879</v>
      </c>
      <c r="E2332" s="4"/>
      <c r="F2332" s="5">
        <v>5</v>
      </c>
      <c r="G2332" s="6" t="str">
        <f>45377.46*1.00000000</f>
        <v>0</v>
      </c>
      <c r="H2332" s="18" t="s">
        <v>13</v>
      </c>
    </row>
    <row r="2333" spans="1:8">
      <c r="A2333" s="11">
        <v>1550</v>
      </c>
      <c r="B2333" s="3" t="s">
        <v>5880</v>
      </c>
      <c r="C2333" s="3" t="s">
        <v>5881</v>
      </c>
      <c r="D2333" s="3" t="s">
        <v>5882</v>
      </c>
      <c r="E2333" s="4"/>
      <c r="F2333" s="5">
        <v>4</v>
      </c>
      <c r="G2333" s="6" t="str">
        <f>52056.61*1.00000000</f>
        <v>0</v>
      </c>
      <c r="H2333" s="18" t="s">
        <v>13</v>
      </c>
    </row>
    <row r="2334" spans="1:8">
      <c r="A2334" s="11">
        <v>1558</v>
      </c>
      <c r="B2334" s="3" t="s">
        <v>5883</v>
      </c>
      <c r="C2334" s="3" t="s">
        <v>5884</v>
      </c>
      <c r="D2334" s="3" t="s">
        <v>5885</v>
      </c>
      <c r="E2334" s="4"/>
      <c r="F2334" s="5">
        <v>5</v>
      </c>
      <c r="G2334" s="6" t="str">
        <f>40694.45*1.00000000</f>
        <v>0</v>
      </c>
      <c r="H2334" s="18" t="s">
        <v>13</v>
      </c>
    </row>
    <row r="2335" spans="1:8">
      <c r="A2335" s="11">
        <v>1559</v>
      </c>
      <c r="B2335" s="3" t="s">
        <v>5886</v>
      </c>
      <c r="C2335" s="3" t="s">
        <v>5887</v>
      </c>
      <c r="D2335" s="3" t="s">
        <v>5888</v>
      </c>
      <c r="E2335" s="4"/>
      <c r="F2335" s="5">
        <v>5</v>
      </c>
      <c r="G2335" s="6" t="str">
        <f>53133.37*1.00000000</f>
        <v>0</v>
      </c>
      <c r="H2335" s="18" t="s">
        <v>13</v>
      </c>
    </row>
    <row r="2336" spans="1:8">
      <c r="A2336" s="11">
        <v>1560</v>
      </c>
      <c r="B2336" s="3" t="s">
        <v>5889</v>
      </c>
      <c r="C2336" s="3" t="s">
        <v>5890</v>
      </c>
      <c r="D2336" s="3" t="s">
        <v>5891</v>
      </c>
      <c r="E2336" s="4"/>
      <c r="F2336" s="5">
        <v>5</v>
      </c>
      <c r="G2336" s="6" t="str">
        <f>62208.81*1.00000000</f>
        <v>0</v>
      </c>
      <c r="H2336" s="18" t="s">
        <v>13</v>
      </c>
    </row>
    <row r="2337" spans="1:8">
      <c r="A2337" s="11">
        <v>1561</v>
      </c>
      <c r="B2337" s="3" t="s">
        <v>5892</v>
      </c>
      <c r="C2337" s="3" t="s">
        <v>5893</v>
      </c>
      <c r="D2337" s="3" t="s">
        <v>5894</v>
      </c>
      <c r="E2337" s="4"/>
      <c r="F2337" s="5">
        <v>5</v>
      </c>
      <c r="G2337" s="6" t="str">
        <f>59906.01*1.00000000</f>
        <v>0</v>
      </c>
      <c r="H2337" s="18" t="s">
        <v>13</v>
      </c>
    </row>
    <row r="2338" spans="1:8">
      <c r="A2338" s="11">
        <v>1562</v>
      </c>
      <c r="B2338" s="3" t="s">
        <v>5895</v>
      </c>
      <c r="C2338" s="3" t="s">
        <v>5896</v>
      </c>
      <c r="D2338" s="3" t="s">
        <v>5897</v>
      </c>
      <c r="E2338" s="4"/>
      <c r="F2338" s="5">
        <v>5</v>
      </c>
      <c r="G2338" s="6" t="str">
        <f>62386.38*1.00000000</f>
        <v>0</v>
      </c>
      <c r="H2338" s="18" t="s">
        <v>13</v>
      </c>
    </row>
    <row r="2339" spans="1:8">
      <c r="A2339" s="11">
        <v>1551</v>
      </c>
      <c r="B2339" s="3" t="s">
        <v>5898</v>
      </c>
      <c r="C2339" s="3" t="s">
        <v>5899</v>
      </c>
      <c r="D2339" s="3" t="s">
        <v>5900</v>
      </c>
      <c r="E2339" s="4"/>
      <c r="F2339" s="5">
        <v>5</v>
      </c>
      <c r="G2339" s="6" t="str">
        <f>60496.11*1.00000000</f>
        <v>0</v>
      </c>
      <c r="H2339" s="18" t="s">
        <v>13</v>
      </c>
    </row>
    <row r="2340" spans="1:8">
      <c r="A2340" s="11">
        <v>1552</v>
      </c>
      <c r="B2340" s="3" t="s">
        <v>5901</v>
      </c>
      <c r="C2340" s="3" t="s">
        <v>5902</v>
      </c>
      <c r="D2340" s="3" t="s">
        <v>5903</v>
      </c>
      <c r="E2340" s="4"/>
      <c r="F2340" s="5">
        <v>5</v>
      </c>
      <c r="G2340" s="6" t="str">
        <f>57234.92*1.00000000</f>
        <v>0</v>
      </c>
      <c r="H2340" s="18" t="s">
        <v>13</v>
      </c>
    </row>
    <row r="2341" spans="1:8">
      <c r="A2341" s="11">
        <v>1553</v>
      </c>
      <c r="B2341" s="3" t="s">
        <v>5904</v>
      </c>
      <c r="C2341" s="3" t="s">
        <v>5905</v>
      </c>
      <c r="D2341" s="3" t="s">
        <v>5897</v>
      </c>
      <c r="E2341" s="4"/>
      <c r="F2341" s="5">
        <v>2</v>
      </c>
      <c r="G2341" s="6" t="str">
        <f>60496.11*1.00000000</f>
        <v>0</v>
      </c>
      <c r="H2341" s="18" t="s">
        <v>13</v>
      </c>
    </row>
    <row r="2342" spans="1:8">
      <c r="A2342" s="11">
        <v>1557</v>
      </c>
      <c r="B2342" s="3" t="s">
        <v>5906</v>
      </c>
      <c r="C2342" s="3" t="s">
        <v>5907</v>
      </c>
      <c r="D2342" s="3" t="s">
        <v>5908</v>
      </c>
      <c r="E2342" s="4"/>
      <c r="F2342" s="5">
        <v>5</v>
      </c>
      <c r="G2342" s="6" t="str">
        <f>60668.78*1.00000000</f>
        <v>0</v>
      </c>
      <c r="H2342" s="18" t="s">
        <v>13</v>
      </c>
    </row>
    <row r="2343" spans="1:8">
      <c r="A2343" s="11">
        <v>1554</v>
      </c>
      <c r="B2343" s="3" t="s">
        <v>5909</v>
      </c>
      <c r="C2343" s="3" t="s">
        <v>5910</v>
      </c>
      <c r="D2343" s="3" t="s">
        <v>5911</v>
      </c>
      <c r="E2343" s="4"/>
      <c r="F2343" s="5">
        <v>4</v>
      </c>
      <c r="G2343" s="6" t="str">
        <f>60496.11*1.00000000</f>
        <v>0</v>
      </c>
      <c r="H2343" s="18" t="s">
        <v>13</v>
      </c>
    </row>
    <row r="2344" spans="1:8">
      <c r="A2344" s="11">
        <v>1555</v>
      </c>
      <c r="B2344" s="3" t="s">
        <v>5912</v>
      </c>
      <c r="C2344" s="3" t="s">
        <v>5913</v>
      </c>
      <c r="D2344" s="3" t="s">
        <v>5914</v>
      </c>
      <c r="E2344" s="4"/>
      <c r="F2344" s="5">
        <v>5</v>
      </c>
      <c r="G2344" s="6" t="str">
        <f>60496.11*1.00000000</f>
        <v>0</v>
      </c>
      <c r="H2344" s="18" t="s">
        <v>13</v>
      </c>
    </row>
    <row r="2345" spans="1:8">
      <c r="A2345" s="11">
        <v>1556</v>
      </c>
      <c r="B2345" s="3" t="s">
        <v>5915</v>
      </c>
      <c r="C2345" s="3" t="s">
        <v>5916</v>
      </c>
      <c r="D2345" s="3" t="s">
        <v>5917</v>
      </c>
      <c r="E2345" s="4"/>
      <c r="F2345" s="5">
        <v>5</v>
      </c>
      <c r="G2345" s="6" t="str">
        <f>60668.78*1.00000000</f>
        <v>0</v>
      </c>
      <c r="H2345" s="18" t="s">
        <v>13</v>
      </c>
    </row>
    <row r="2346" spans="1:8">
      <c r="A2346" s="11">
        <v>1563</v>
      </c>
      <c r="B2346" s="3" t="s">
        <v>5918</v>
      </c>
      <c r="C2346" s="3" t="s">
        <v>5919</v>
      </c>
      <c r="D2346" s="3" t="s">
        <v>5920</v>
      </c>
      <c r="E2346" s="4"/>
      <c r="F2346" s="5">
        <v>4</v>
      </c>
      <c r="G2346" s="6" t="str">
        <f>70254.67999999999*1.00000000</f>
        <v>0</v>
      </c>
      <c r="H2346" s="18" t="s">
        <v>13</v>
      </c>
    </row>
    <row r="2347" spans="1:8">
      <c r="A2347" s="11">
        <v>1564</v>
      </c>
      <c r="B2347" s="3" t="s">
        <v>5921</v>
      </c>
      <c r="C2347" s="3" t="s">
        <v>5922</v>
      </c>
      <c r="D2347" s="3" t="s">
        <v>5923</v>
      </c>
      <c r="E2347" s="4"/>
      <c r="F2347" s="5">
        <v>5</v>
      </c>
      <c r="G2347" s="6" t="str">
        <f>71767.38*1.00000000</f>
        <v>0</v>
      </c>
      <c r="H2347" s="18" t="s">
        <v>13</v>
      </c>
    </row>
    <row r="2348" spans="1:8">
      <c r="A2348" s="11">
        <v>1565</v>
      </c>
      <c r="B2348" s="3" t="s">
        <v>5924</v>
      </c>
      <c r="C2348" s="3" t="s">
        <v>5925</v>
      </c>
      <c r="D2348" s="3" t="s">
        <v>5926</v>
      </c>
      <c r="E2348" s="4"/>
      <c r="F2348" s="5">
        <v>5</v>
      </c>
      <c r="G2348" s="6" t="str">
        <f>71972.25*1.00000000</f>
        <v>0</v>
      </c>
      <c r="H2348" s="18" t="s">
        <v>13</v>
      </c>
    </row>
    <row r="2349" spans="1:8">
      <c r="A2349" s="11">
        <v>1566</v>
      </c>
      <c r="B2349" s="3" t="s">
        <v>5927</v>
      </c>
      <c r="C2349" s="3" t="s">
        <v>5928</v>
      </c>
      <c r="D2349" s="3" t="s">
        <v>5929</v>
      </c>
      <c r="E2349" s="4"/>
      <c r="F2349" s="5">
        <v>2</v>
      </c>
      <c r="G2349" s="6" t="str">
        <f>71767.38*1.00000000</f>
        <v>0</v>
      </c>
      <c r="H2349" s="18" t="s">
        <v>13</v>
      </c>
    </row>
    <row r="2350" spans="1:8">
      <c r="A2350" s="11">
        <v>1570</v>
      </c>
      <c r="B2350" s="3" t="s">
        <v>5930</v>
      </c>
      <c r="C2350" s="3" t="s">
        <v>5931</v>
      </c>
      <c r="D2350" s="3" t="s">
        <v>5932</v>
      </c>
      <c r="E2350" s="4"/>
      <c r="F2350" s="5">
        <v>5</v>
      </c>
      <c r="G2350" s="6" t="str">
        <f>71571.07*1.00000000</f>
        <v>0</v>
      </c>
      <c r="H2350" s="18" t="s">
        <v>13</v>
      </c>
    </row>
    <row r="2351" spans="1:8">
      <c r="A2351" s="11">
        <v>1567</v>
      </c>
      <c r="B2351" s="3" t="s">
        <v>5933</v>
      </c>
      <c r="C2351" s="3" t="s">
        <v>5934</v>
      </c>
      <c r="D2351" s="3" t="s">
        <v>5935</v>
      </c>
      <c r="E2351" s="4"/>
      <c r="F2351" s="5">
        <v>4</v>
      </c>
      <c r="G2351" s="6" t="str">
        <f>71767.38*1.00000000</f>
        <v>0</v>
      </c>
      <c r="H2351" s="18" t="s">
        <v>13</v>
      </c>
    </row>
    <row r="2352" spans="1:8">
      <c r="A2352" s="11">
        <v>1568</v>
      </c>
      <c r="B2352" s="3" t="s">
        <v>5936</v>
      </c>
      <c r="C2352" s="3" t="s">
        <v>5937</v>
      </c>
      <c r="D2352" s="3" t="s">
        <v>5938</v>
      </c>
      <c r="E2352" s="4"/>
      <c r="F2352" s="5">
        <v>5</v>
      </c>
      <c r="G2352" s="6" t="str">
        <f>71767.38*1.00000000</f>
        <v>0</v>
      </c>
      <c r="H2352" s="18" t="s">
        <v>13</v>
      </c>
    </row>
    <row r="2353" spans="1:8">
      <c r="A2353" s="11">
        <v>1569</v>
      </c>
      <c r="B2353" s="3" t="s">
        <v>5939</v>
      </c>
      <c r="C2353" s="3" t="s">
        <v>5940</v>
      </c>
      <c r="D2353" s="3" t="s">
        <v>5941</v>
      </c>
      <c r="E2353" s="4"/>
      <c r="F2353" s="5">
        <v>5</v>
      </c>
      <c r="G2353" s="6" t="str">
        <f>71972.25*1.00000000</f>
        <v>0</v>
      </c>
      <c r="H2353" s="18" t="s">
        <v>13</v>
      </c>
    </row>
    <row r="2354" spans="1:8">
      <c r="A2354" s="11">
        <v>1572</v>
      </c>
      <c r="B2354" s="3" t="s">
        <v>5942</v>
      </c>
      <c r="C2354" s="3" t="s">
        <v>5943</v>
      </c>
      <c r="D2354" s="3" t="s">
        <v>5944</v>
      </c>
      <c r="E2354" s="4"/>
      <c r="F2354" s="5">
        <v>4</v>
      </c>
      <c r="G2354" s="6" t="str">
        <f>95952.60*1.00000000</f>
        <v>0</v>
      </c>
      <c r="H2354" s="18" t="s">
        <v>13</v>
      </c>
    </row>
    <row r="2355" spans="1:8">
      <c r="A2355" s="11">
        <v>1581</v>
      </c>
      <c r="B2355" s="3" t="s">
        <v>5945</v>
      </c>
      <c r="C2355" s="3" t="s">
        <v>5946</v>
      </c>
      <c r="D2355" s="3" t="s">
        <v>5947</v>
      </c>
      <c r="E2355" s="4"/>
      <c r="F2355" s="5">
        <v>5</v>
      </c>
      <c r="G2355" s="6" t="str">
        <f>99104.82*1.00000000</f>
        <v>0</v>
      </c>
      <c r="H2355" s="18" t="s">
        <v>13</v>
      </c>
    </row>
    <row r="2356" spans="1:8">
      <c r="A2356" s="11">
        <v>1573</v>
      </c>
      <c r="B2356" s="3" t="s">
        <v>5948</v>
      </c>
      <c r="C2356" s="3" t="s">
        <v>5949</v>
      </c>
      <c r="D2356" s="3" t="s">
        <v>5950</v>
      </c>
      <c r="E2356" s="4"/>
      <c r="F2356" s="5">
        <v>5</v>
      </c>
      <c r="G2356" s="6" t="str">
        <f>95445.88*1.00000000</f>
        <v>0</v>
      </c>
      <c r="H2356" s="18" t="s">
        <v>13</v>
      </c>
    </row>
    <row r="2357" spans="1:8">
      <c r="A2357" s="11">
        <v>1574</v>
      </c>
      <c r="B2357" s="3" t="s">
        <v>5951</v>
      </c>
      <c r="C2357" s="3" t="s">
        <v>5952</v>
      </c>
      <c r="D2357" s="3" t="s">
        <v>5953</v>
      </c>
      <c r="E2357" s="4"/>
      <c r="F2357" s="5">
        <v>5</v>
      </c>
      <c r="G2357" s="6" t="str">
        <f>95718.34*1.00000000</f>
        <v>0</v>
      </c>
      <c r="H2357" s="18" t="s">
        <v>13</v>
      </c>
    </row>
    <row r="2358" spans="1:8">
      <c r="A2358" s="11">
        <v>1576</v>
      </c>
      <c r="B2358" s="3" t="s">
        <v>5954</v>
      </c>
      <c r="C2358" s="3" t="s">
        <v>5955</v>
      </c>
      <c r="D2358" s="3" t="s">
        <v>5956</v>
      </c>
      <c r="E2358" s="4"/>
      <c r="F2358" s="5">
        <v>2</v>
      </c>
      <c r="G2358" s="6" t="str">
        <f>95444.31*1.00000000</f>
        <v>0</v>
      </c>
      <c r="H2358" s="18" t="s">
        <v>13</v>
      </c>
    </row>
    <row r="2359" spans="1:8">
      <c r="A2359" s="11">
        <v>1580</v>
      </c>
      <c r="B2359" s="3" t="s">
        <v>5957</v>
      </c>
      <c r="C2359" s="3" t="s">
        <v>5958</v>
      </c>
      <c r="D2359" s="3" t="s">
        <v>5959</v>
      </c>
      <c r="E2359" s="4"/>
      <c r="F2359" s="5">
        <v>5</v>
      </c>
      <c r="G2359" s="6" t="str">
        <f>96403.78*1.00000000</f>
        <v>0</v>
      </c>
      <c r="H2359" s="18" t="s">
        <v>13</v>
      </c>
    </row>
    <row r="2360" spans="1:8">
      <c r="A2360" s="11">
        <v>1577</v>
      </c>
      <c r="B2360" s="3" t="s">
        <v>5960</v>
      </c>
      <c r="C2360" s="3" t="s">
        <v>5961</v>
      </c>
      <c r="D2360" s="3" t="s">
        <v>5962</v>
      </c>
      <c r="E2360" s="4"/>
      <c r="F2360" s="5">
        <v>4</v>
      </c>
      <c r="G2360" s="6" t="str">
        <f>95444.31*1.00000000</f>
        <v>0</v>
      </c>
      <c r="H2360" s="18" t="s">
        <v>13</v>
      </c>
    </row>
    <row r="2361" spans="1:8">
      <c r="A2361" s="11">
        <v>1578</v>
      </c>
      <c r="B2361" s="3" t="s">
        <v>5963</v>
      </c>
      <c r="C2361" s="3" t="s">
        <v>5964</v>
      </c>
      <c r="D2361" s="3" t="s">
        <v>5965</v>
      </c>
      <c r="E2361" s="4"/>
      <c r="F2361" s="5">
        <v>5</v>
      </c>
      <c r="G2361" s="6" t="str">
        <f>97392.14999999999*1.00000000</f>
        <v>0</v>
      </c>
      <c r="H2361" s="18" t="s">
        <v>13</v>
      </c>
    </row>
    <row r="2362" spans="1:8">
      <c r="A2362" s="11">
        <v>1579</v>
      </c>
      <c r="B2362" s="3" t="s">
        <v>5966</v>
      </c>
      <c r="C2362" s="3" t="s">
        <v>5967</v>
      </c>
      <c r="D2362" s="3" t="s">
        <v>5968</v>
      </c>
      <c r="E2362" s="4"/>
      <c r="F2362" s="5">
        <v>5</v>
      </c>
      <c r="G2362" s="6" t="str">
        <f>97670.13*1.00000000</f>
        <v>0</v>
      </c>
      <c r="H2362" s="18" t="s">
        <v>13</v>
      </c>
    </row>
    <row r="2363" spans="1:8">
      <c r="A2363" s="11">
        <v>1582</v>
      </c>
      <c r="B2363" s="3" t="s">
        <v>5969</v>
      </c>
      <c r="C2363" s="3" t="s">
        <v>5970</v>
      </c>
      <c r="D2363" s="3" t="s">
        <v>5971</v>
      </c>
      <c r="E2363" s="4"/>
      <c r="F2363" s="5">
        <v>5</v>
      </c>
      <c r="G2363" s="6" t="str">
        <f>148877.32*1.00000000</f>
        <v>0</v>
      </c>
      <c r="H2363" s="18" t="s">
        <v>13</v>
      </c>
    </row>
    <row r="2364" spans="1:8">
      <c r="A2364" s="11">
        <v>1586</v>
      </c>
      <c r="B2364" s="3" t="s">
        <v>5972</v>
      </c>
      <c r="C2364" s="3" t="s">
        <v>5973</v>
      </c>
      <c r="D2364" s="3" t="s">
        <v>5974</v>
      </c>
      <c r="E2364" s="4"/>
      <c r="F2364" s="5">
        <v>5</v>
      </c>
      <c r="G2364" s="6" t="str">
        <f>155304.29*1.00000000</f>
        <v>0</v>
      </c>
      <c r="H2364" s="18" t="s">
        <v>13</v>
      </c>
    </row>
    <row r="2365" spans="1:8">
      <c r="A2365" s="11">
        <v>1583</v>
      </c>
      <c r="B2365" s="3" t="s">
        <v>5975</v>
      </c>
      <c r="C2365" s="3" t="s">
        <v>5976</v>
      </c>
      <c r="D2365" s="3" t="s">
        <v>5977</v>
      </c>
      <c r="E2365" s="4"/>
      <c r="F2365" s="5">
        <v>5</v>
      </c>
      <c r="G2365" s="6" t="str">
        <f>115057.63*1.00000000</f>
        <v>0</v>
      </c>
      <c r="H2365" s="18" t="s">
        <v>13</v>
      </c>
    </row>
    <row r="2366" spans="1:8">
      <c r="A2366" s="11">
        <v>1584</v>
      </c>
      <c r="B2366" s="3" t="s">
        <v>5978</v>
      </c>
      <c r="C2366" s="3" t="s">
        <v>5979</v>
      </c>
      <c r="D2366" s="3" t="s">
        <v>5980</v>
      </c>
      <c r="E2366" s="4"/>
      <c r="F2366" s="5">
        <v>5</v>
      </c>
      <c r="G2366" s="6" t="str">
        <f>115057.63*1.00000000</f>
        <v>0</v>
      </c>
      <c r="H2366" s="18" t="s">
        <v>13</v>
      </c>
    </row>
    <row r="2367" spans="1:8">
      <c r="A2367" s="11">
        <v>1585</v>
      </c>
      <c r="B2367" s="3" t="s">
        <v>5981</v>
      </c>
      <c r="C2367" s="3" t="s">
        <v>5982</v>
      </c>
      <c r="D2367" s="3" t="s">
        <v>5983</v>
      </c>
      <c r="E2367" s="4"/>
      <c r="F2367" s="5">
        <v>5</v>
      </c>
      <c r="G2367" s="6" t="str">
        <f>115057.63*1.00000000</f>
        <v>0</v>
      </c>
      <c r="H2367" s="18" t="s">
        <v>13</v>
      </c>
    </row>
    <row r="2368" spans="1:8">
      <c r="A2368" s="11">
        <v>1587</v>
      </c>
      <c r="B2368" s="3" t="s">
        <v>5984</v>
      </c>
      <c r="C2368" s="3" t="s">
        <v>5985</v>
      </c>
      <c r="D2368" s="3" t="s">
        <v>5986</v>
      </c>
      <c r="E2368" s="4"/>
      <c r="F2368" s="5">
        <v>5</v>
      </c>
      <c r="G2368" s="6" t="str">
        <f>180720.62*1.00000000</f>
        <v>0</v>
      </c>
      <c r="H2368" s="18" t="s">
        <v>13</v>
      </c>
    </row>
    <row r="2369" spans="1:8">
      <c r="A2369" s="11">
        <v>1588</v>
      </c>
      <c r="B2369" s="3" t="s">
        <v>5987</v>
      </c>
      <c r="C2369" s="3" t="s">
        <v>5988</v>
      </c>
      <c r="D2369" s="3" t="s">
        <v>5989</v>
      </c>
      <c r="E2369" s="4"/>
      <c r="F2369" s="5">
        <v>5</v>
      </c>
      <c r="G2369" s="6" t="str">
        <f>182476.15*1.00000000</f>
        <v>0</v>
      </c>
      <c r="H2369" s="18" t="s">
        <v>13</v>
      </c>
    </row>
    <row r="2370" spans="1:8">
      <c r="A2370" s="11">
        <v>1589</v>
      </c>
      <c r="B2370" s="3" t="s">
        <v>5990</v>
      </c>
      <c r="C2370" s="3" t="s">
        <v>5991</v>
      </c>
      <c r="D2370" s="3" t="s">
        <v>5992</v>
      </c>
      <c r="E2370" s="4"/>
      <c r="F2370" s="5">
        <v>4</v>
      </c>
      <c r="G2370" s="6" t="str">
        <f>188601.47*1.00000000</f>
        <v>0</v>
      </c>
      <c r="H2370" s="18" t="s">
        <v>13</v>
      </c>
    </row>
    <row r="2371" spans="1:8">
      <c r="A2371" s="11">
        <v>1590</v>
      </c>
      <c r="B2371" s="3" t="s">
        <v>5993</v>
      </c>
      <c r="C2371" s="3" t="s">
        <v>5994</v>
      </c>
      <c r="D2371" s="3" t="s">
        <v>5995</v>
      </c>
      <c r="E2371" s="4"/>
      <c r="F2371" s="5">
        <v>5</v>
      </c>
      <c r="G2371" s="6" t="str">
        <f>188601.47*1.00000000</f>
        <v>0</v>
      </c>
      <c r="H2371" s="18" t="s">
        <v>13</v>
      </c>
    </row>
    <row r="2372" spans="1:8">
      <c r="A2372" s="12" t="s">
        <v>5996</v>
      </c>
      <c r="B2372" s="3"/>
      <c r="C2372" s="3"/>
      <c r="D2372" s="3"/>
      <c r="E2372" s="4"/>
      <c r="F2372" s="5"/>
      <c r="G2372" s="4"/>
      <c r="H2372" s="18"/>
    </row>
    <row r="2373" spans="1:8">
      <c r="A2373" s="11">
        <v>2639</v>
      </c>
      <c r="B2373" s="3" t="s">
        <v>5997</v>
      </c>
      <c r="C2373" s="3" t="s">
        <v>5998</v>
      </c>
      <c r="D2373" s="3" t="s">
        <v>5999</v>
      </c>
      <c r="E2373" s="4"/>
      <c r="F2373" s="5">
        <v>1</v>
      </c>
      <c r="G2373" s="6" t="str">
        <f>223.72*1.00000000</f>
        <v>0</v>
      </c>
      <c r="H2373" s="18" t="s">
        <v>13</v>
      </c>
    </row>
    <row r="2374" spans="1:8">
      <c r="A2374" s="11">
        <v>1670</v>
      </c>
      <c r="B2374" s="3" t="s">
        <v>6000</v>
      </c>
      <c r="C2374" s="3" t="s">
        <v>6001</v>
      </c>
      <c r="D2374" s="3" t="s">
        <v>6002</v>
      </c>
      <c r="E2374" s="4"/>
      <c r="F2374" s="5">
        <v>5</v>
      </c>
      <c r="G2374" s="6" t="str">
        <f>295.62*1.00000000</f>
        <v>0</v>
      </c>
      <c r="H2374" s="18" t="s">
        <v>13</v>
      </c>
    </row>
    <row r="2375" spans="1:8">
      <c r="A2375" s="11">
        <v>1671</v>
      </c>
      <c r="B2375" s="3" t="s">
        <v>6003</v>
      </c>
      <c r="C2375" s="3" t="s">
        <v>6004</v>
      </c>
      <c r="D2375" s="3" t="s">
        <v>6005</v>
      </c>
      <c r="E2375" s="4"/>
      <c r="F2375" s="5">
        <v>10</v>
      </c>
      <c r="G2375" s="6" t="str">
        <f>278.63*1.00000000</f>
        <v>0</v>
      </c>
      <c r="H2375" s="18" t="s">
        <v>13</v>
      </c>
    </row>
    <row r="2376" spans="1:8">
      <c r="A2376" s="11">
        <v>1672</v>
      </c>
      <c r="B2376" s="3" t="s">
        <v>6006</v>
      </c>
      <c r="C2376" s="3" t="s">
        <v>6007</v>
      </c>
      <c r="D2376" s="3" t="s">
        <v>6008</v>
      </c>
      <c r="E2376" s="4"/>
      <c r="F2376" s="5">
        <v>2</v>
      </c>
      <c r="G2376" s="6" t="str">
        <f>277.85*1.00000000</f>
        <v>0</v>
      </c>
      <c r="H2376" s="18" t="s">
        <v>13</v>
      </c>
    </row>
    <row r="2377" spans="1:8">
      <c r="A2377" s="11">
        <v>1673</v>
      </c>
      <c r="B2377" s="3" t="s">
        <v>6009</v>
      </c>
      <c r="C2377" s="3" t="s">
        <v>6010</v>
      </c>
      <c r="D2377" s="3" t="s">
        <v>6011</v>
      </c>
      <c r="E2377" s="4"/>
      <c r="F2377" s="5">
        <v>2</v>
      </c>
      <c r="G2377" s="6" t="str">
        <f>225.47*1.00000000</f>
        <v>0</v>
      </c>
      <c r="H2377" s="18" t="s">
        <v>13</v>
      </c>
    </row>
    <row r="2378" spans="1:8">
      <c r="A2378" s="11">
        <v>1674</v>
      </c>
      <c r="B2378" s="3" t="s">
        <v>6012</v>
      </c>
      <c r="C2378" s="3" t="s">
        <v>6013</v>
      </c>
      <c r="D2378" s="3" t="s">
        <v>6014</v>
      </c>
      <c r="E2378" s="4"/>
      <c r="F2378" s="5">
        <v>10</v>
      </c>
      <c r="G2378" s="6" t="str">
        <f>271.42*1.00000000</f>
        <v>0</v>
      </c>
      <c r="H2378" s="18" t="s">
        <v>13</v>
      </c>
    </row>
    <row r="2379" spans="1:8">
      <c r="A2379" s="11">
        <v>1675</v>
      </c>
      <c r="B2379" s="3" t="s">
        <v>6015</v>
      </c>
      <c r="C2379" s="3" t="s">
        <v>6016</v>
      </c>
      <c r="D2379" s="3" t="s">
        <v>6017</v>
      </c>
      <c r="E2379" s="4"/>
      <c r="F2379" s="5">
        <v>5</v>
      </c>
      <c r="G2379" s="6" t="str">
        <f>270.64*1.00000000</f>
        <v>0</v>
      </c>
      <c r="H2379" s="18" t="s">
        <v>13</v>
      </c>
    </row>
    <row r="2380" spans="1:8">
      <c r="A2380" s="11">
        <v>1676</v>
      </c>
      <c r="B2380" s="3" t="s">
        <v>6018</v>
      </c>
      <c r="C2380" s="3" t="s">
        <v>6019</v>
      </c>
      <c r="D2380" s="3" t="s">
        <v>6020</v>
      </c>
      <c r="E2380" s="4"/>
      <c r="F2380" s="5">
        <v>10</v>
      </c>
      <c r="G2380" s="6" t="str">
        <f>301.41*1.00000000</f>
        <v>0</v>
      </c>
      <c r="H2380" s="18" t="s">
        <v>13</v>
      </c>
    </row>
    <row r="2381" spans="1:8">
      <c r="A2381" s="11">
        <v>1677</v>
      </c>
      <c r="B2381" s="3" t="s">
        <v>6021</v>
      </c>
      <c r="C2381" s="3" t="s">
        <v>6022</v>
      </c>
      <c r="D2381" s="3" t="s">
        <v>6023</v>
      </c>
      <c r="E2381" s="4"/>
      <c r="F2381" s="5">
        <v>10</v>
      </c>
      <c r="G2381" s="6" t="str">
        <f>225.03*1.00000000</f>
        <v>0</v>
      </c>
      <c r="H2381" s="18" t="s">
        <v>13</v>
      </c>
    </row>
    <row r="2382" spans="1:8">
      <c r="A2382" s="11">
        <v>1678</v>
      </c>
      <c r="B2382" s="3" t="s">
        <v>6024</v>
      </c>
      <c r="C2382" s="3" t="s">
        <v>6025</v>
      </c>
      <c r="D2382" s="3" t="s">
        <v>6026</v>
      </c>
      <c r="E2382" s="4"/>
      <c r="F2382" s="5">
        <v>5</v>
      </c>
      <c r="G2382" s="6" t="str">
        <f>295.62*1.00000000</f>
        <v>0</v>
      </c>
      <c r="H2382" s="18" t="s">
        <v>13</v>
      </c>
    </row>
    <row r="2383" spans="1:8">
      <c r="A2383" s="11">
        <v>1679</v>
      </c>
      <c r="B2383" s="3" t="s">
        <v>6027</v>
      </c>
      <c r="C2383" s="3" t="s">
        <v>6028</v>
      </c>
      <c r="D2383" s="3" t="s">
        <v>6029</v>
      </c>
      <c r="E2383" s="4"/>
      <c r="F2383" s="5">
        <v>10</v>
      </c>
      <c r="G2383" s="6" t="str">
        <f>278.63*1.00000000</f>
        <v>0</v>
      </c>
      <c r="H2383" s="18" t="s">
        <v>13</v>
      </c>
    </row>
    <row r="2384" spans="1:8">
      <c r="A2384" s="11">
        <v>1680</v>
      </c>
      <c r="B2384" s="3" t="s">
        <v>6030</v>
      </c>
      <c r="C2384" s="3" t="s">
        <v>6031</v>
      </c>
      <c r="D2384" s="3" t="s">
        <v>6032</v>
      </c>
      <c r="E2384" s="4"/>
      <c r="F2384" s="5">
        <v>2</v>
      </c>
      <c r="G2384" s="6" t="str">
        <f>277.85*1.00000000</f>
        <v>0</v>
      </c>
      <c r="H2384" s="18" t="s">
        <v>13</v>
      </c>
    </row>
    <row r="2385" spans="1:8">
      <c r="A2385" s="11">
        <v>1681</v>
      </c>
      <c r="B2385" s="3" t="s">
        <v>6033</v>
      </c>
      <c r="C2385" s="3" t="s">
        <v>6034</v>
      </c>
      <c r="D2385" s="3" t="s">
        <v>6035</v>
      </c>
      <c r="E2385" s="4"/>
      <c r="F2385" s="5">
        <v>2</v>
      </c>
      <c r="G2385" s="6" t="str">
        <f>225.47*1.00000000</f>
        <v>0</v>
      </c>
      <c r="H2385" s="18" t="s">
        <v>13</v>
      </c>
    </row>
    <row r="2386" spans="1:8">
      <c r="A2386" s="11">
        <v>1682</v>
      </c>
      <c r="B2386" s="3" t="s">
        <v>6036</v>
      </c>
      <c r="C2386" s="3" t="s">
        <v>6037</v>
      </c>
      <c r="D2386" s="3" t="s">
        <v>6038</v>
      </c>
      <c r="E2386" s="4"/>
      <c r="F2386" s="5">
        <v>10</v>
      </c>
      <c r="G2386" s="6" t="str">
        <f>271.42*1.00000000</f>
        <v>0</v>
      </c>
      <c r="H2386" s="18" t="s">
        <v>13</v>
      </c>
    </row>
    <row r="2387" spans="1:8">
      <c r="A2387" s="11">
        <v>1683</v>
      </c>
      <c r="B2387" s="3" t="s">
        <v>6039</v>
      </c>
      <c r="C2387" s="3" t="s">
        <v>6040</v>
      </c>
      <c r="D2387" s="3" t="s">
        <v>6041</v>
      </c>
      <c r="E2387" s="4"/>
      <c r="F2387" s="5">
        <v>2</v>
      </c>
      <c r="G2387" s="6" t="str">
        <f>268*1.00000000</f>
        <v>0</v>
      </c>
      <c r="H2387" s="18" t="s">
        <v>13</v>
      </c>
    </row>
    <row r="2388" spans="1:8">
      <c r="A2388" s="11">
        <v>1684</v>
      </c>
      <c r="B2388" s="3" t="s">
        <v>6042</v>
      </c>
      <c r="C2388" s="3" t="s">
        <v>6043</v>
      </c>
      <c r="D2388" s="3" t="s">
        <v>6044</v>
      </c>
      <c r="E2388" s="4"/>
      <c r="F2388" s="5">
        <v>10</v>
      </c>
      <c r="G2388" s="6" t="str">
        <f>298.48*1.00000000</f>
        <v>0</v>
      </c>
      <c r="H2388" s="18" t="s">
        <v>13</v>
      </c>
    </row>
    <row r="2389" spans="1:8">
      <c r="A2389" s="11">
        <v>1685</v>
      </c>
      <c r="B2389" s="3" t="s">
        <v>6045</v>
      </c>
      <c r="C2389" s="3" t="s">
        <v>6046</v>
      </c>
      <c r="D2389" s="3" t="s">
        <v>6047</v>
      </c>
      <c r="E2389" s="4"/>
      <c r="F2389" s="5">
        <v>10</v>
      </c>
      <c r="G2389" s="6" t="str">
        <f>222.83*1.00000000</f>
        <v>0</v>
      </c>
      <c r="H2389" s="18" t="s">
        <v>13</v>
      </c>
    </row>
    <row r="2390" spans="1:8">
      <c r="A2390" s="11">
        <v>1686</v>
      </c>
      <c r="B2390" s="3" t="s">
        <v>6048</v>
      </c>
      <c r="C2390" s="3" t="s">
        <v>6049</v>
      </c>
      <c r="D2390" s="3" t="s">
        <v>6050</v>
      </c>
      <c r="E2390" s="4"/>
      <c r="F2390" s="5">
        <v>2</v>
      </c>
      <c r="G2390" s="6" t="str">
        <f>336.4*1.00000000</f>
        <v>0</v>
      </c>
      <c r="H2390" s="18" t="s">
        <v>13</v>
      </c>
    </row>
    <row r="2391" spans="1:8">
      <c r="A2391" s="11">
        <v>1687</v>
      </c>
      <c r="B2391" s="3" t="s">
        <v>6051</v>
      </c>
      <c r="C2391" s="3" t="s">
        <v>6052</v>
      </c>
      <c r="D2391" s="3" t="s">
        <v>6053</v>
      </c>
      <c r="E2391" s="4"/>
      <c r="F2391" s="5">
        <v>10</v>
      </c>
      <c r="G2391" s="6" t="str">
        <f>317.18*1.00000000</f>
        <v>0</v>
      </c>
      <c r="H2391" s="18" t="s">
        <v>13</v>
      </c>
    </row>
    <row r="2392" spans="1:8">
      <c r="A2392" s="11">
        <v>1688</v>
      </c>
      <c r="B2392" s="3" t="s">
        <v>6054</v>
      </c>
      <c r="C2392" s="3" t="s">
        <v>6055</v>
      </c>
      <c r="D2392" s="3" t="s">
        <v>6056</v>
      </c>
      <c r="E2392" s="4"/>
      <c r="F2392" s="5">
        <v>2</v>
      </c>
      <c r="G2392" s="6" t="str">
        <f>316.29*1.00000000</f>
        <v>0</v>
      </c>
      <c r="H2392" s="18" t="s">
        <v>13</v>
      </c>
    </row>
    <row r="2393" spans="1:8">
      <c r="A2393" s="11">
        <v>1689</v>
      </c>
      <c r="B2393" s="3" t="s">
        <v>6057</v>
      </c>
      <c r="C2393" s="3" t="s">
        <v>6058</v>
      </c>
      <c r="D2393" s="3" t="s">
        <v>6059</v>
      </c>
      <c r="E2393" s="4"/>
      <c r="F2393" s="5">
        <v>2</v>
      </c>
      <c r="G2393" s="6" t="str">
        <f>257.8*1.00000000</f>
        <v>0</v>
      </c>
      <c r="H2393" s="18" t="s">
        <v>13</v>
      </c>
    </row>
    <row r="2394" spans="1:8">
      <c r="A2394" s="11">
        <v>1690</v>
      </c>
      <c r="B2394" s="3" t="s">
        <v>6060</v>
      </c>
      <c r="C2394" s="3" t="s">
        <v>6061</v>
      </c>
      <c r="D2394" s="3" t="s">
        <v>6062</v>
      </c>
      <c r="E2394" s="4"/>
      <c r="F2394" s="5">
        <v>10</v>
      </c>
      <c r="G2394" s="6" t="str">
        <f>308.84*1.00000000</f>
        <v>0</v>
      </c>
      <c r="H2394" s="18" t="s">
        <v>13</v>
      </c>
    </row>
    <row r="2395" spans="1:8">
      <c r="A2395" s="11">
        <v>1691</v>
      </c>
      <c r="B2395" s="3" t="s">
        <v>6063</v>
      </c>
      <c r="C2395" s="3" t="s">
        <v>6064</v>
      </c>
      <c r="D2395" s="3" t="s">
        <v>6065</v>
      </c>
      <c r="E2395" s="4"/>
      <c r="F2395" s="5">
        <v>2</v>
      </c>
      <c r="G2395" s="6" t="str">
        <f>307.96*1.00000000</f>
        <v>0</v>
      </c>
      <c r="H2395" s="18" t="s">
        <v>13</v>
      </c>
    </row>
    <row r="2396" spans="1:8">
      <c r="A2396" s="11">
        <v>1692</v>
      </c>
      <c r="B2396" s="3" t="s">
        <v>6066</v>
      </c>
      <c r="C2396" s="3" t="s">
        <v>6067</v>
      </c>
      <c r="D2396" s="3" t="s">
        <v>6068</v>
      </c>
      <c r="E2396" s="4"/>
      <c r="F2396" s="5">
        <v>10</v>
      </c>
      <c r="G2396" s="6" t="str">
        <f>324.36*1.00000000</f>
        <v>0</v>
      </c>
      <c r="H2396" s="18" t="s">
        <v>13</v>
      </c>
    </row>
    <row r="2397" spans="1:8">
      <c r="A2397" s="11">
        <v>1693</v>
      </c>
      <c r="B2397" s="3" t="s">
        <v>6069</v>
      </c>
      <c r="C2397" s="3" t="s">
        <v>6070</v>
      </c>
      <c r="D2397" s="3" t="s">
        <v>6071</v>
      </c>
      <c r="E2397" s="4"/>
      <c r="F2397" s="5">
        <v>10</v>
      </c>
      <c r="G2397" s="6" t="str">
        <f>256.02*1.00000000</f>
        <v>0</v>
      </c>
      <c r="H2397" s="18" t="s">
        <v>13</v>
      </c>
    </row>
    <row r="2398" spans="1:8">
      <c r="A2398" s="11">
        <v>1694</v>
      </c>
      <c r="B2398" s="3" t="s">
        <v>6072</v>
      </c>
      <c r="C2398" s="3" t="s">
        <v>6073</v>
      </c>
      <c r="D2398" s="3" t="s">
        <v>6074</v>
      </c>
      <c r="E2398" s="4"/>
      <c r="F2398" s="5">
        <v>2</v>
      </c>
      <c r="G2398" s="6" t="str">
        <f>339.7*1.00000000</f>
        <v>0</v>
      </c>
      <c r="H2398" s="18" t="s">
        <v>13</v>
      </c>
    </row>
    <row r="2399" spans="1:8">
      <c r="A2399" s="11">
        <v>1695</v>
      </c>
      <c r="B2399" s="3" t="s">
        <v>6075</v>
      </c>
      <c r="C2399" s="3" t="s">
        <v>6076</v>
      </c>
      <c r="D2399" s="3" t="s">
        <v>6077</v>
      </c>
      <c r="E2399" s="4"/>
      <c r="F2399" s="5">
        <v>4</v>
      </c>
      <c r="G2399" s="6" t="str">
        <f>320.31*1.00000000</f>
        <v>0</v>
      </c>
      <c r="H2399" s="18" t="s">
        <v>13</v>
      </c>
    </row>
    <row r="2400" spans="1:8">
      <c r="A2400" s="11">
        <v>1696</v>
      </c>
      <c r="B2400" s="3" t="s">
        <v>6078</v>
      </c>
      <c r="C2400" s="3" t="s">
        <v>6079</v>
      </c>
      <c r="D2400" s="3" t="s">
        <v>6080</v>
      </c>
      <c r="E2400" s="4">
        <v>3</v>
      </c>
      <c r="F2400" s="5">
        <v>2</v>
      </c>
      <c r="G2400" s="6" t="str">
        <f>319.4*1.00000000</f>
        <v>0</v>
      </c>
      <c r="H2400" s="18" t="s">
        <v>13</v>
      </c>
    </row>
    <row r="2401" spans="1:8">
      <c r="A2401" s="11">
        <v>1697</v>
      </c>
      <c r="B2401" s="3" t="s">
        <v>6081</v>
      </c>
      <c r="C2401" s="3" t="s">
        <v>6082</v>
      </c>
      <c r="D2401" s="3" t="s">
        <v>6083</v>
      </c>
      <c r="E2401" s="4">
        <v>3</v>
      </c>
      <c r="F2401" s="5">
        <v>1</v>
      </c>
      <c r="G2401" s="6" t="str">
        <f>257.8*1.00000000</f>
        <v>0</v>
      </c>
      <c r="H2401" s="18" t="s">
        <v>13</v>
      </c>
    </row>
    <row r="2402" spans="1:8">
      <c r="A2402" s="11">
        <v>1698</v>
      </c>
      <c r="B2402" s="3" t="s">
        <v>6084</v>
      </c>
      <c r="C2402" s="3" t="s">
        <v>6085</v>
      </c>
      <c r="D2402" s="3" t="s">
        <v>6086</v>
      </c>
      <c r="E2402" s="4"/>
      <c r="F2402" s="5">
        <v>10</v>
      </c>
      <c r="G2402" s="6" t="str">
        <f>311.88*1.00000000</f>
        <v>0</v>
      </c>
      <c r="H2402" s="18" t="s">
        <v>13</v>
      </c>
    </row>
    <row r="2403" spans="1:8">
      <c r="A2403" s="11">
        <v>1699</v>
      </c>
      <c r="B2403" s="3" t="s">
        <v>6087</v>
      </c>
      <c r="C2403" s="3" t="s">
        <v>6088</v>
      </c>
      <c r="D2403" s="3" t="s">
        <v>6089</v>
      </c>
      <c r="E2403" s="4"/>
      <c r="F2403" s="5">
        <v>2</v>
      </c>
      <c r="G2403" s="6" t="str">
        <f>310.99*1.00000000</f>
        <v>0</v>
      </c>
      <c r="H2403" s="18" t="s">
        <v>13</v>
      </c>
    </row>
    <row r="2404" spans="1:8">
      <c r="A2404" s="11">
        <v>1700</v>
      </c>
      <c r="B2404" s="3" t="s">
        <v>6090</v>
      </c>
      <c r="C2404" s="3" t="s">
        <v>6091</v>
      </c>
      <c r="D2404" s="3" t="s">
        <v>6092</v>
      </c>
      <c r="E2404" s="4"/>
      <c r="F2404" s="5">
        <v>10</v>
      </c>
      <c r="G2404" s="6" t="str">
        <f>327.55*1.00000000</f>
        <v>0</v>
      </c>
      <c r="H2404" s="18" t="s">
        <v>13</v>
      </c>
    </row>
    <row r="2405" spans="1:8">
      <c r="A2405" s="11">
        <v>1701</v>
      </c>
      <c r="B2405" s="3" t="s">
        <v>6093</v>
      </c>
      <c r="C2405" s="3" t="s">
        <v>6094</v>
      </c>
      <c r="D2405" s="3" t="s">
        <v>6095</v>
      </c>
      <c r="E2405" s="4"/>
      <c r="F2405" s="5">
        <v>10</v>
      </c>
      <c r="G2405" s="6" t="str">
        <f>258.53*1.00000000</f>
        <v>0</v>
      </c>
      <c r="H2405" s="18" t="s">
        <v>13</v>
      </c>
    </row>
    <row r="2406" spans="1:8">
      <c r="A2406" s="11">
        <v>1702</v>
      </c>
      <c r="B2406" s="3" t="s">
        <v>6096</v>
      </c>
      <c r="C2406" s="3" t="s">
        <v>6097</v>
      </c>
      <c r="D2406" s="3" t="s">
        <v>6098</v>
      </c>
      <c r="E2406" s="4"/>
      <c r="F2406" s="5">
        <v>10</v>
      </c>
      <c r="G2406" s="6" t="str">
        <f>351.21*1.00000000</f>
        <v>0</v>
      </c>
      <c r="H2406" s="18" t="s">
        <v>13</v>
      </c>
    </row>
    <row r="2407" spans="1:8">
      <c r="A2407" s="11">
        <v>1703</v>
      </c>
      <c r="B2407" s="3" t="s">
        <v>6099</v>
      </c>
      <c r="C2407" s="3" t="s">
        <v>6100</v>
      </c>
      <c r="D2407" s="3" t="s">
        <v>6101</v>
      </c>
      <c r="E2407" s="4"/>
      <c r="F2407" s="5">
        <v>10</v>
      </c>
      <c r="G2407" s="6" t="str">
        <f>359.98*1.00000000</f>
        <v>0</v>
      </c>
      <c r="H2407" s="18" t="s">
        <v>13</v>
      </c>
    </row>
    <row r="2408" spans="1:8">
      <c r="A2408" s="11">
        <v>1704</v>
      </c>
      <c r="B2408" s="3" t="s">
        <v>6102</v>
      </c>
      <c r="C2408" s="3" t="s">
        <v>6103</v>
      </c>
      <c r="D2408" s="3" t="s">
        <v>6104</v>
      </c>
      <c r="E2408" s="4"/>
      <c r="F2408" s="5">
        <v>2</v>
      </c>
      <c r="G2408" s="6" t="str">
        <f>358.94*1.00000000</f>
        <v>0</v>
      </c>
      <c r="H2408" s="18" t="s">
        <v>13</v>
      </c>
    </row>
    <row r="2409" spans="1:8">
      <c r="A2409" s="11">
        <v>1705</v>
      </c>
      <c r="B2409" s="3" t="s">
        <v>6105</v>
      </c>
      <c r="C2409" s="3" t="s">
        <v>6106</v>
      </c>
      <c r="D2409" s="3" t="s">
        <v>6107</v>
      </c>
      <c r="E2409" s="4"/>
      <c r="F2409" s="5">
        <v>2</v>
      </c>
      <c r="G2409" s="6" t="str">
        <f>274.91*1.00000000</f>
        <v>0</v>
      </c>
      <c r="H2409" s="18" t="s">
        <v>13</v>
      </c>
    </row>
    <row r="2410" spans="1:8">
      <c r="A2410" s="11">
        <v>1706</v>
      </c>
      <c r="B2410" s="3" t="s">
        <v>6108</v>
      </c>
      <c r="C2410" s="3" t="s">
        <v>6109</v>
      </c>
      <c r="D2410" s="3" t="s">
        <v>6110</v>
      </c>
      <c r="E2410" s="4"/>
      <c r="F2410" s="5">
        <v>10</v>
      </c>
      <c r="G2410" s="6" t="str">
        <f>340.3*1.00000000</f>
        <v>0</v>
      </c>
      <c r="H2410" s="18" t="s">
        <v>13</v>
      </c>
    </row>
    <row r="2411" spans="1:8">
      <c r="A2411" s="11">
        <v>1707</v>
      </c>
      <c r="B2411" s="3" t="s">
        <v>6111</v>
      </c>
      <c r="C2411" s="3" t="s">
        <v>6112</v>
      </c>
      <c r="D2411" s="3" t="s">
        <v>6113</v>
      </c>
      <c r="E2411" s="4"/>
      <c r="F2411" s="5">
        <v>5</v>
      </c>
      <c r="G2411" s="6" t="str">
        <f>339.33*1.00000000</f>
        <v>0</v>
      </c>
      <c r="H2411" s="18" t="s">
        <v>13</v>
      </c>
    </row>
    <row r="2412" spans="1:8">
      <c r="A2412" s="11">
        <v>1708</v>
      </c>
      <c r="B2412" s="3" t="s">
        <v>6114</v>
      </c>
      <c r="C2412" s="3" t="s">
        <v>6115</v>
      </c>
      <c r="D2412" s="3" t="s">
        <v>6116</v>
      </c>
      <c r="E2412" s="4"/>
      <c r="F2412" s="5">
        <v>10</v>
      </c>
      <c r="G2412" s="6" t="str">
        <f>357.3*1.00000000</f>
        <v>0</v>
      </c>
      <c r="H2412" s="18" t="s">
        <v>13</v>
      </c>
    </row>
    <row r="2413" spans="1:8">
      <c r="A2413" s="11">
        <v>1709</v>
      </c>
      <c r="B2413" s="3" t="s">
        <v>6117</v>
      </c>
      <c r="C2413" s="3" t="s">
        <v>6118</v>
      </c>
      <c r="D2413" s="3" t="s">
        <v>6119</v>
      </c>
      <c r="E2413" s="4"/>
      <c r="F2413" s="5">
        <v>10</v>
      </c>
      <c r="G2413" s="6" t="str">
        <f>275.68*1.00000000</f>
        <v>0</v>
      </c>
      <c r="H2413" s="18" t="s">
        <v>13</v>
      </c>
    </row>
    <row r="2414" spans="1:8">
      <c r="A2414" s="11">
        <v>1710</v>
      </c>
      <c r="B2414" s="3" t="s">
        <v>6120</v>
      </c>
      <c r="C2414" s="3" t="s">
        <v>6121</v>
      </c>
      <c r="D2414" s="3" t="s">
        <v>6122</v>
      </c>
      <c r="E2414" s="4"/>
      <c r="F2414" s="5">
        <v>2</v>
      </c>
      <c r="G2414" s="6" t="str">
        <f>346.07*1.00000000</f>
        <v>0</v>
      </c>
      <c r="H2414" s="18" t="s">
        <v>13</v>
      </c>
    </row>
    <row r="2415" spans="1:8">
      <c r="A2415" s="11">
        <v>1711</v>
      </c>
      <c r="B2415" s="3" t="s">
        <v>6123</v>
      </c>
      <c r="C2415" s="3" t="s">
        <v>6124</v>
      </c>
      <c r="D2415" s="3" t="s">
        <v>6125</v>
      </c>
      <c r="E2415" s="4"/>
      <c r="F2415" s="5">
        <v>4</v>
      </c>
      <c r="G2415" s="6" t="str">
        <f>359.98*1.00000000</f>
        <v>0</v>
      </c>
      <c r="H2415" s="18" t="s">
        <v>13</v>
      </c>
    </row>
    <row r="2416" spans="1:8">
      <c r="A2416" s="11">
        <v>1712</v>
      </c>
      <c r="B2416" s="3" t="s">
        <v>6126</v>
      </c>
      <c r="C2416" s="3" t="s">
        <v>6127</v>
      </c>
      <c r="D2416" s="3" t="s">
        <v>6128</v>
      </c>
      <c r="E2416" s="4"/>
      <c r="F2416" s="5">
        <v>2</v>
      </c>
      <c r="G2416" s="6" t="str">
        <f>358.94*1.00000000</f>
        <v>0</v>
      </c>
      <c r="H2416" s="18" t="s">
        <v>13</v>
      </c>
    </row>
    <row r="2417" spans="1:8">
      <c r="A2417" s="11">
        <v>1713</v>
      </c>
      <c r="B2417" s="3" t="s">
        <v>6129</v>
      </c>
      <c r="C2417" s="3" t="s">
        <v>6130</v>
      </c>
      <c r="D2417" s="3" t="s">
        <v>6131</v>
      </c>
      <c r="E2417" s="4">
        <v>2</v>
      </c>
      <c r="F2417" s="5">
        <v>1</v>
      </c>
      <c r="G2417" s="6" t="str">
        <f>276.26*1.00000000</f>
        <v>0</v>
      </c>
      <c r="H2417" s="18" t="s">
        <v>13</v>
      </c>
    </row>
    <row r="2418" spans="1:8">
      <c r="A2418" s="11">
        <v>1714</v>
      </c>
      <c r="B2418" s="3" t="s">
        <v>6132</v>
      </c>
      <c r="C2418" s="3" t="s">
        <v>6133</v>
      </c>
      <c r="D2418" s="3" t="s">
        <v>6134</v>
      </c>
      <c r="E2418" s="4"/>
      <c r="F2418" s="5">
        <v>10</v>
      </c>
      <c r="G2418" s="6" t="str">
        <f>340.3*1.00000000</f>
        <v>0</v>
      </c>
      <c r="H2418" s="18" t="s">
        <v>13</v>
      </c>
    </row>
    <row r="2419" spans="1:8">
      <c r="A2419" s="11">
        <v>1715</v>
      </c>
      <c r="B2419" s="3" t="s">
        <v>6135</v>
      </c>
      <c r="C2419" s="3" t="s">
        <v>6136</v>
      </c>
      <c r="D2419" s="3" t="s">
        <v>6137</v>
      </c>
      <c r="E2419" s="4"/>
      <c r="F2419" s="5">
        <v>2</v>
      </c>
      <c r="G2419" s="6" t="str">
        <f>339.33*1.00000000</f>
        <v>0</v>
      </c>
      <c r="H2419" s="18" t="s">
        <v>13</v>
      </c>
    </row>
    <row r="2420" spans="1:8">
      <c r="A2420" s="11">
        <v>1716</v>
      </c>
      <c r="B2420" s="3" t="s">
        <v>6138</v>
      </c>
      <c r="C2420" s="3" t="s">
        <v>6139</v>
      </c>
      <c r="D2420" s="3" t="s">
        <v>6140</v>
      </c>
      <c r="E2420" s="4"/>
      <c r="F2420" s="5">
        <v>10</v>
      </c>
      <c r="G2420" s="6" t="str">
        <f>357.3*1.00000000</f>
        <v>0</v>
      </c>
      <c r="H2420" s="18" t="s">
        <v>13</v>
      </c>
    </row>
    <row r="2421" spans="1:8">
      <c r="A2421" s="11">
        <v>1717</v>
      </c>
      <c r="B2421" s="3" t="s">
        <v>6141</v>
      </c>
      <c r="C2421" s="3" t="s">
        <v>6142</v>
      </c>
      <c r="D2421" s="3" t="s">
        <v>6143</v>
      </c>
      <c r="E2421" s="4"/>
      <c r="F2421" s="5">
        <v>10</v>
      </c>
      <c r="G2421" s="6" t="str">
        <f>275.68*1.00000000</f>
        <v>0</v>
      </c>
      <c r="H2421" s="18" t="s">
        <v>13</v>
      </c>
    </row>
    <row r="2422" spans="1:8">
      <c r="A2422" s="11">
        <v>2635</v>
      </c>
      <c r="B2422" s="3" t="s">
        <v>6144</v>
      </c>
      <c r="C2422" s="3" t="s">
        <v>6145</v>
      </c>
      <c r="D2422" s="3" t="s">
        <v>6146</v>
      </c>
      <c r="E2422" s="4"/>
      <c r="F2422" s="5">
        <v>1</v>
      </c>
      <c r="G2422" s="6" t="str">
        <f>4311.65*1.00000000</f>
        <v>0</v>
      </c>
      <c r="H2422" s="18" t="s">
        <v>13</v>
      </c>
    </row>
    <row r="2423" spans="1:8">
      <c r="A2423" s="11">
        <v>2588</v>
      </c>
      <c r="B2423" s="3" t="s">
        <v>6147</v>
      </c>
      <c r="C2423" s="3" t="s">
        <v>6148</v>
      </c>
      <c r="D2423" s="3" t="s">
        <v>6149</v>
      </c>
      <c r="E2423" s="4"/>
      <c r="F2423" s="5">
        <v>5</v>
      </c>
      <c r="G2423" s="6" t="str">
        <f>3180.72*1.00000000</f>
        <v>0</v>
      </c>
      <c r="H2423" s="18" t="s">
        <v>13</v>
      </c>
    </row>
    <row r="2424" spans="1:8">
      <c r="A2424" s="11">
        <v>1718</v>
      </c>
      <c r="B2424" s="3" t="s">
        <v>6150</v>
      </c>
      <c r="C2424" s="3" t="s">
        <v>6151</v>
      </c>
      <c r="D2424" s="3" t="s">
        <v>6152</v>
      </c>
      <c r="E2424" s="4"/>
      <c r="F2424" s="5">
        <v>2</v>
      </c>
      <c r="G2424" s="6" t="str">
        <f>420.42*1.00000000</f>
        <v>0</v>
      </c>
      <c r="H2424" s="18" t="s">
        <v>13</v>
      </c>
    </row>
    <row r="2425" spans="1:8">
      <c r="A2425" s="11">
        <v>1719</v>
      </c>
      <c r="B2425" s="3" t="s">
        <v>6153</v>
      </c>
      <c r="C2425" s="3" t="s">
        <v>6154</v>
      </c>
      <c r="D2425" s="3" t="s">
        <v>6155</v>
      </c>
      <c r="E2425" s="4"/>
      <c r="F2425" s="5">
        <v>10</v>
      </c>
      <c r="G2425" s="6" t="str">
        <f>443.73*1.00000000</f>
        <v>0</v>
      </c>
      <c r="H2425" s="18" t="s">
        <v>13</v>
      </c>
    </row>
    <row r="2426" spans="1:8">
      <c r="A2426" s="11">
        <v>1720</v>
      </c>
      <c r="B2426" s="3" t="s">
        <v>6156</v>
      </c>
      <c r="C2426" s="3" t="s">
        <v>6157</v>
      </c>
      <c r="D2426" s="3" t="s">
        <v>6158</v>
      </c>
      <c r="E2426" s="4"/>
      <c r="F2426" s="5">
        <v>2</v>
      </c>
      <c r="G2426" s="6" t="str">
        <f>442.47*1.00000000</f>
        <v>0</v>
      </c>
      <c r="H2426" s="18" t="s">
        <v>13</v>
      </c>
    </row>
    <row r="2427" spans="1:8">
      <c r="A2427" s="11">
        <v>1721</v>
      </c>
      <c r="B2427" s="3" t="s">
        <v>6159</v>
      </c>
      <c r="C2427" s="3" t="s">
        <v>6160</v>
      </c>
      <c r="D2427" s="3" t="s">
        <v>6161</v>
      </c>
      <c r="E2427" s="4"/>
      <c r="F2427" s="5">
        <v>2</v>
      </c>
      <c r="G2427" s="6" t="str">
        <f>336.1*1.00000000</f>
        <v>0</v>
      </c>
      <c r="H2427" s="18" t="s">
        <v>13</v>
      </c>
    </row>
    <row r="2428" spans="1:8">
      <c r="A2428" s="11">
        <v>1722</v>
      </c>
      <c r="B2428" s="3" t="s">
        <v>6162</v>
      </c>
      <c r="C2428" s="3" t="s">
        <v>6163</v>
      </c>
      <c r="D2428" s="3" t="s">
        <v>6164</v>
      </c>
      <c r="E2428" s="4"/>
      <c r="F2428" s="5">
        <v>10</v>
      </c>
      <c r="G2428" s="6" t="str">
        <f>386.11*1.00000000</f>
        <v>0</v>
      </c>
      <c r="H2428" s="18" t="s">
        <v>13</v>
      </c>
    </row>
    <row r="2429" spans="1:8">
      <c r="A2429" s="11">
        <v>1723</v>
      </c>
      <c r="B2429" s="3" t="s">
        <v>6165</v>
      </c>
      <c r="C2429" s="3" t="s">
        <v>6166</v>
      </c>
      <c r="D2429" s="3" t="s">
        <v>6167</v>
      </c>
      <c r="E2429" s="4"/>
      <c r="F2429" s="5">
        <v>2</v>
      </c>
      <c r="G2429" s="6" t="str">
        <f>385.01*1.00000000</f>
        <v>0</v>
      </c>
      <c r="H2429" s="18" t="s">
        <v>13</v>
      </c>
    </row>
    <row r="2430" spans="1:8">
      <c r="A2430" s="11">
        <v>1724</v>
      </c>
      <c r="B2430" s="3" t="s">
        <v>6168</v>
      </c>
      <c r="C2430" s="3" t="s">
        <v>6169</v>
      </c>
      <c r="D2430" s="3" t="s">
        <v>6170</v>
      </c>
      <c r="E2430" s="4"/>
      <c r="F2430" s="5">
        <v>10</v>
      </c>
      <c r="G2430" s="6" t="str">
        <f>405.42*1.00000000</f>
        <v>0</v>
      </c>
      <c r="H2430" s="18" t="s">
        <v>13</v>
      </c>
    </row>
    <row r="2431" spans="1:8">
      <c r="A2431" s="11">
        <v>1725</v>
      </c>
      <c r="B2431" s="3" t="s">
        <v>6171</v>
      </c>
      <c r="C2431" s="3" t="s">
        <v>6172</v>
      </c>
      <c r="D2431" s="3" t="s">
        <v>6173</v>
      </c>
      <c r="E2431" s="4"/>
      <c r="F2431" s="5">
        <v>10</v>
      </c>
      <c r="G2431" s="6" t="str">
        <f>337.07*1.00000000</f>
        <v>0</v>
      </c>
      <c r="H2431" s="18" t="s">
        <v>13</v>
      </c>
    </row>
    <row r="2432" spans="1:8">
      <c r="A2432" s="11">
        <v>1726</v>
      </c>
      <c r="B2432" s="3" t="s">
        <v>6174</v>
      </c>
      <c r="C2432" s="3" t="s">
        <v>6175</v>
      </c>
      <c r="D2432" s="3" t="s">
        <v>6176</v>
      </c>
      <c r="E2432" s="4">
        <v>2</v>
      </c>
      <c r="F2432" s="5">
        <v>2</v>
      </c>
      <c r="G2432" s="6" t="str">
        <f>420.42*1.00000000</f>
        <v>0</v>
      </c>
      <c r="H2432" s="18" t="s">
        <v>13</v>
      </c>
    </row>
    <row r="2433" spans="1:8">
      <c r="A2433" s="11">
        <v>1727</v>
      </c>
      <c r="B2433" s="3" t="s">
        <v>6177</v>
      </c>
      <c r="C2433" s="3" t="s">
        <v>6178</v>
      </c>
      <c r="D2433" s="3" t="s">
        <v>6179</v>
      </c>
      <c r="E2433" s="4"/>
      <c r="F2433" s="5">
        <v>10</v>
      </c>
      <c r="G2433" s="6" t="str">
        <f>443.73*1.00000000</f>
        <v>0</v>
      </c>
      <c r="H2433" s="18" t="s">
        <v>13</v>
      </c>
    </row>
    <row r="2434" spans="1:8">
      <c r="A2434" s="11">
        <v>1728</v>
      </c>
      <c r="B2434" s="3" t="s">
        <v>6180</v>
      </c>
      <c r="C2434" s="3" t="s">
        <v>6181</v>
      </c>
      <c r="D2434" s="3" t="s">
        <v>6182</v>
      </c>
      <c r="E2434" s="4">
        <v>4</v>
      </c>
      <c r="F2434" s="5">
        <v>2</v>
      </c>
      <c r="G2434" s="6" t="str">
        <f>442.47*1.00000000</f>
        <v>0</v>
      </c>
      <c r="H2434" s="18" t="s">
        <v>13</v>
      </c>
    </row>
    <row r="2435" spans="1:8">
      <c r="A2435" s="11">
        <v>1729</v>
      </c>
      <c r="B2435" s="3" t="s">
        <v>6183</v>
      </c>
      <c r="C2435" s="3" t="s">
        <v>6184</v>
      </c>
      <c r="D2435" s="3" t="s">
        <v>6185</v>
      </c>
      <c r="E2435" s="4">
        <v>2</v>
      </c>
      <c r="F2435" s="5">
        <v>1</v>
      </c>
      <c r="G2435" s="6" t="str">
        <f>337.75*1.00000000</f>
        <v>0</v>
      </c>
      <c r="H2435" s="18" t="s">
        <v>13</v>
      </c>
    </row>
    <row r="2436" spans="1:8">
      <c r="A2436" s="11">
        <v>1730</v>
      </c>
      <c r="B2436" s="3" t="s">
        <v>6186</v>
      </c>
      <c r="C2436" s="3" t="s">
        <v>6187</v>
      </c>
      <c r="D2436" s="3" t="s">
        <v>6188</v>
      </c>
      <c r="E2436" s="4"/>
      <c r="F2436" s="5">
        <v>10</v>
      </c>
      <c r="G2436" s="6" t="str">
        <f>386.11*1.00000000</f>
        <v>0</v>
      </c>
      <c r="H2436" s="18" t="s">
        <v>13</v>
      </c>
    </row>
    <row r="2437" spans="1:8">
      <c r="A2437" s="11">
        <v>1731</v>
      </c>
      <c r="B2437" s="3" t="s">
        <v>6189</v>
      </c>
      <c r="C2437" s="3" t="s">
        <v>6190</v>
      </c>
      <c r="D2437" s="3" t="s">
        <v>6191</v>
      </c>
      <c r="E2437" s="4"/>
      <c r="F2437" s="5">
        <v>2</v>
      </c>
      <c r="G2437" s="6" t="str">
        <f>379.39*1.00000000</f>
        <v>0</v>
      </c>
      <c r="H2437" s="18" t="s">
        <v>13</v>
      </c>
    </row>
    <row r="2438" spans="1:8">
      <c r="A2438" s="11">
        <v>1732</v>
      </c>
      <c r="B2438" s="3" t="s">
        <v>6192</v>
      </c>
      <c r="C2438" s="3" t="s">
        <v>6193</v>
      </c>
      <c r="D2438" s="3" t="s">
        <v>6194</v>
      </c>
      <c r="E2438" s="4"/>
      <c r="F2438" s="5">
        <v>10</v>
      </c>
      <c r="G2438" s="6" t="str">
        <f>405.42*1.00000000</f>
        <v>0</v>
      </c>
      <c r="H2438" s="18" t="s">
        <v>13</v>
      </c>
    </row>
    <row r="2439" spans="1:8">
      <c r="A2439" s="11">
        <v>1733</v>
      </c>
      <c r="B2439" s="3" t="s">
        <v>6195</v>
      </c>
      <c r="C2439" s="3" t="s">
        <v>6196</v>
      </c>
      <c r="D2439" s="3" t="s">
        <v>6197</v>
      </c>
      <c r="E2439" s="4"/>
      <c r="F2439" s="5">
        <v>4</v>
      </c>
      <c r="G2439" s="6" t="str">
        <f>337.07*1.00000000</f>
        <v>0</v>
      </c>
      <c r="H2439" s="18" t="s">
        <v>13</v>
      </c>
    </row>
    <row r="2440" spans="1:8">
      <c r="A2440" s="11">
        <v>2589</v>
      </c>
      <c r="B2440" s="3" t="s">
        <v>6198</v>
      </c>
      <c r="C2440" s="3" t="s">
        <v>6199</v>
      </c>
      <c r="D2440" s="3" t="s">
        <v>6200</v>
      </c>
      <c r="E2440" s="4"/>
      <c r="F2440" s="5">
        <v>2</v>
      </c>
      <c r="G2440" s="6" t="str">
        <f>8099.04*1.00000000</f>
        <v>0</v>
      </c>
      <c r="H2440" s="18" t="s">
        <v>13</v>
      </c>
    </row>
    <row r="2441" spans="1:8">
      <c r="A2441" s="11">
        <v>1734</v>
      </c>
      <c r="B2441" s="3" t="s">
        <v>6201</v>
      </c>
      <c r="C2441" s="3" t="s">
        <v>6202</v>
      </c>
      <c r="D2441" s="3" t="s">
        <v>6203</v>
      </c>
      <c r="E2441" s="4"/>
      <c r="F2441" s="5">
        <v>2</v>
      </c>
      <c r="G2441" s="6" t="str">
        <f>499*1.00000000</f>
        <v>0</v>
      </c>
      <c r="H2441" s="18" t="s">
        <v>13</v>
      </c>
    </row>
    <row r="2442" spans="1:8">
      <c r="A2442" s="11">
        <v>1735</v>
      </c>
      <c r="B2442" s="3" t="s">
        <v>6204</v>
      </c>
      <c r="C2442" s="3" t="s">
        <v>6205</v>
      </c>
      <c r="D2442" s="3" t="s">
        <v>6206</v>
      </c>
      <c r="E2442" s="4"/>
      <c r="F2442" s="5">
        <v>10</v>
      </c>
      <c r="G2442" s="6" t="str">
        <f>600.69*1.00000000</f>
        <v>0</v>
      </c>
      <c r="H2442" s="18" t="s">
        <v>13</v>
      </c>
    </row>
    <row r="2443" spans="1:8">
      <c r="A2443" s="11">
        <v>1736</v>
      </c>
      <c r="B2443" s="3" t="s">
        <v>6207</v>
      </c>
      <c r="C2443" s="3" t="s">
        <v>6208</v>
      </c>
      <c r="D2443" s="3" t="s">
        <v>6209</v>
      </c>
      <c r="E2443" s="4"/>
      <c r="F2443" s="5">
        <v>2</v>
      </c>
      <c r="G2443" s="6" t="str">
        <f>598.96*1.00000000</f>
        <v>0</v>
      </c>
      <c r="H2443" s="18" t="s">
        <v>13</v>
      </c>
    </row>
    <row r="2444" spans="1:8">
      <c r="A2444" s="11">
        <v>1737</v>
      </c>
      <c r="B2444" s="3" t="s">
        <v>6210</v>
      </c>
      <c r="C2444" s="3" t="s">
        <v>6211</v>
      </c>
      <c r="D2444" s="3" t="s">
        <v>6212</v>
      </c>
      <c r="E2444" s="4"/>
      <c r="F2444" s="5">
        <v>2</v>
      </c>
      <c r="G2444" s="6" t="str">
        <f>476.15*1.00000000</f>
        <v>0</v>
      </c>
      <c r="H2444" s="18" t="s">
        <v>13</v>
      </c>
    </row>
    <row r="2445" spans="1:8">
      <c r="A2445" s="11">
        <v>1738</v>
      </c>
      <c r="B2445" s="3" t="s">
        <v>6213</v>
      </c>
      <c r="C2445" s="3" t="s">
        <v>6214</v>
      </c>
      <c r="D2445" s="3" t="s">
        <v>6215</v>
      </c>
      <c r="E2445" s="4"/>
      <c r="F2445" s="5">
        <v>10</v>
      </c>
      <c r="G2445" s="6" t="str">
        <f>572.79*1.00000000</f>
        <v>0</v>
      </c>
      <c r="H2445" s="18" t="s">
        <v>13</v>
      </c>
    </row>
    <row r="2446" spans="1:8">
      <c r="A2446" s="11">
        <v>1739</v>
      </c>
      <c r="B2446" s="3" t="s">
        <v>6216</v>
      </c>
      <c r="C2446" s="3" t="s">
        <v>6217</v>
      </c>
      <c r="D2446" s="3" t="s">
        <v>6218</v>
      </c>
      <c r="E2446" s="4"/>
      <c r="F2446" s="5">
        <v>2</v>
      </c>
      <c r="G2446" s="6" t="str">
        <f>571.1799999999999*1.00000000</f>
        <v>0</v>
      </c>
      <c r="H2446" s="18" t="s">
        <v>13</v>
      </c>
    </row>
    <row r="2447" spans="1:8">
      <c r="A2447" s="11">
        <v>1740</v>
      </c>
      <c r="B2447" s="3" t="s">
        <v>6219</v>
      </c>
      <c r="C2447" s="3" t="s">
        <v>6220</v>
      </c>
      <c r="D2447" s="3" t="s">
        <v>6221</v>
      </c>
      <c r="E2447" s="4"/>
      <c r="F2447" s="5">
        <v>10</v>
      </c>
      <c r="G2447" s="6" t="str">
        <f>601.34*1.00000000</f>
        <v>0</v>
      </c>
      <c r="H2447" s="18" t="s">
        <v>13</v>
      </c>
    </row>
    <row r="2448" spans="1:8">
      <c r="A2448" s="11">
        <v>1741</v>
      </c>
      <c r="B2448" s="3" t="s">
        <v>6222</v>
      </c>
      <c r="C2448" s="3" t="s">
        <v>6223</v>
      </c>
      <c r="D2448" s="3" t="s">
        <v>6224</v>
      </c>
      <c r="E2448" s="4"/>
      <c r="F2448" s="5">
        <v>10</v>
      </c>
      <c r="G2448" s="6" t="str">
        <f>477.52*1.00000000</f>
        <v>0</v>
      </c>
      <c r="H2448" s="18" t="s">
        <v>13</v>
      </c>
    </row>
    <row r="2449" spans="1:8">
      <c r="A2449" s="11">
        <v>1742</v>
      </c>
      <c r="B2449" s="3" t="s">
        <v>6225</v>
      </c>
      <c r="C2449" s="3" t="s">
        <v>6226</v>
      </c>
      <c r="D2449" s="3" t="s">
        <v>6227</v>
      </c>
      <c r="E2449" s="4"/>
      <c r="F2449" s="5">
        <v>2</v>
      </c>
      <c r="G2449" s="6" t="str">
        <f>491.7*1.00000000</f>
        <v>0</v>
      </c>
      <c r="H2449" s="18" t="s">
        <v>13</v>
      </c>
    </row>
    <row r="2450" spans="1:8">
      <c r="A2450" s="11">
        <v>1743</v>
      </c>
      <c r="B2450" s="3" t="s">
        <v>6228</v>
      </c>
      <c r="C2450" s="3" t="s">
        <v>6229</v>
      </c>
      <c r="D2450" s="3" t="s">
        <v>6230</v>
      </c>
      <c r="E2450" s="4"/>
      <c r="F2450" s="5">
        <v>10</v>
      </c>
      <c r="G2450" s="6" t="str">
        <f>600.69*1.00000000</f>
        <v>0</v>
      </c>
      <c r="H2450" s="18" t="s">
        <v>13</v>
      </c>
    </row>
    <row r="2451" spans="1:8">
      <c r="A2451" s="11">
        <v>1744</v>
      </c>
      <c r="B2451" s="3" t="s">
        <v>6231</v>
      </c>
      <c r="C2451" s="3" t="s">
        <v>6232</v>
      </c>
      <c r="D2451" s="3" t="s">
        <v>6233</v>
      </c>
      <c r="E2451" s="4"/>
      <c r="F2451" s="5">
        <v>2</v>
      </c>
      <c r="G2451" s="6" t="str">
        <f>598.96*1.00000000</f>
        <v>0</v>
      </c>
      <c r="H2451" s="18" t="s">
        <v>13</v>
      </c>
    </row>
    <row r="2452" spans="1:8">
      <c r="A2452" s="11">
        <v>1745</v>
      </c>
      <c r="B2452" s="3" t="s">
        <v>6234</v>
      </c>
      <c r="C2452" s="3" t="s">
        <v>6235</v>
      </c>
      <c r="D2452" s="3" t="s">
        <v>6236</v>
      </c>
      <c r="E2452" s="4">
        <v>1</v>
      </c>
      <c r="F2452" s="5">
        <v>1</v>
      </c>
      <c r="G2452" s="6" t="str">
        <f>478.48*1.00000000</f>
        <v>0</v>
      </c>
      <c r="H2452" s="18" t="s">
        <v>13</v>
      </c>
    </row>
    <row r="2453" spans="1:8">
      <c r="A2453" s="11">
        <v>1746</v>
      </c>
      <c r="B2453" s="3" t="s">
        <v>6237</v>
      </c>
      <c r="C2453" s="3" t="s">
        <v>6238</v>
      </c>
      <c r="D2453" s="3" t="s">
        <v>6239</v>
      </c>
      <c r="E2453" s="4"/>
      <c r="F2453" s="5">
        <v>10</v>
      </c>
      <c r="G2453" s="6" t="str">
        <f>572.79*1.00000000</f>
        <v>0</v>
      </c>
      <c r="H2453" s="18" t="s">
        <v>13</v>
      </c>
    </row>
    <row r="2454" spans="1:8">
      <c r="A2454" s="11">
        <v>1747</v>
      </c>
      <c r="B2454" s="3" t="s">
        <v>6240</v>
      </c>
      <c r="C2454" s="3" t="s">
        <v>6241</v>
      </c>
      <c r="D2454" s="3" t="s">
        <v>6242</v>
      </c>
      <c r="E2454" s="4"/>
      <c r="F2454" s="5">
        <v>2</v>
      </c>
      <c r="G2454" s="6" t="str">
        <f>568.39*1.00000000</f>
        <v>0</v>
      </c>
      <c r="H2454" s="18" t="s">
        <v>13</v>
      </c>
    </row>
    <row r="2455" spans="1:8">
      <c r="A2455" s="11">
        <v>1748</v>
      </c>
      <c r="B2455" s="3" t="s">
        <v>6243</v>
      </c>
      <c r="C2455" s="3" t="s">
        <v>6244</v>
      </c>
      <c r="D2455" s="3" t="s">
        <v>6245</v>
      </c>
      <c r="E2455" s="4"/>
      <c r="F2455" s="5">
        <v>10</v>
      </c>
      <c r="G2455" s="6" t="str">
        <f>601.34*1.00000000</f>
        <v>0</v>
      </c>
      <c r="H2455" s="18" t="s">
        <v>13</v>
      </c>
    </row>
    <row r="2456" spans="1:8">
      <c r="A2456" s="11">
        <v>1749</v>
      </c>
      <c r="B2456" s="3" t="s">
        <v>6246</v>
      </c>
      <c r="C2456" s="3" t="s">
        <v>6247</v>
      </c>
      <c r="D2456" s="3" t="s">
        <v>6248</v>
      </c>
      <c r="E2456" s="4"/>
      <c r="F2456" s="5">
        <v>4</v>
      </c>
      <c r="G2456" s="6" t="str">
        <f>477.52*1.00000000</f>
        <v>0</v>
      </c>
      <c r="H2456" s="18" t="s">
        <v>13</v>
      </c>
    </row>
    <row r="2457" spans="1:8">
      <c r="A2457" s="11">
        <v>2717</v>
      </c>
      <c r="B2457" s="3" t="s">
        <v>6249</v>
      </c>
      <c r="C2457" s="3" t="s">
        <v>6250</v>
      </c>
      <c r="D2457" s="3" t="s">
        <v>6251</v>
      </c>
      <c r="E2457" s="4"/>
      <c r="F2457" s="5">
        <v>2</v>
      </c>
      <c r="G2457" s="6" t="str">
        <f>614.62*1.00000000</f>
        <v>0</v>
      </c>
      <c r="H2457" s="18" t="s">
        <v>13</v>
      </c>
    </row>
    <row r="2458" spans="1:8">
      <c r="A2458" s="11">
        <v>2732</v>
      </c>
      <c r="B2458" s="3" t="s">
        <v>6252</v>
      </c>
      <c r="C2458" s="3" t="s">
        <v>6253</v>
      </c>
      <c r="D2458" s="3" t="s">
        <v>6254</v>
      </c>
      <c r="E2458" s="4"/>
      <c r="F2458" s="5">
        <v>4</v>
      </c>
      <c r="G2458" s="6" t="str">
        <f>733.66*1.00000000</f>
        <v>0</v>
      </c>
      <c r="H2458" s="18" t="s">
        <v>13</v>
      </c>
    </row>
    <row r="2459" spans="1:8">
      <c r="A2459" s="11">
        <v>2629</v>
      </c>
      <c r="B2459" s="3" t="s">
        <v>6255</v>
      </c>
      <c r="C2459" s="3" t="s">
        <v>6256</v>
      </c>
      <c r="D2459" s="3" t="s">
        <v>6257</v>
      </c>
      <c r="E2459" s="4">
        <v>5</v>
      </c>
      <c r="F2459" s="5">
        <v>1</v>
      </c>
      <c r="G2459" s="6" t="str">
        <f>617.6*1.00000000</f>
        <v>0</v>
      </c>
      <c r="H2459" s="18" t="s">
        <v>13</v>
      </c>
    </row>
    <row r="2460" spans="1:8">
      <c r="A2460" s="11">
        <v>2731</v>
      </c>
      <c r="B2460" s="3" t="s">
        <v>6258</v>
      </c>
      <c r="C2460" s="3" t="s">
        <v>6259</v>
      </c>
      <c r="D2460" s="3" t="s">
        <v>6260</v>
      </c>
      <c r="E2460" s="4"/>
      <c r="F2460" s="5">
        <v>2</v>
      </c>
      <c r="G2460" s="6" t="str">
        <f>661.69*1.00000000</f>
        <v>0</v>
      </c>
      <c r="H2460" s="18" t="s">
        <v>13</v>
      </c>
    </row>
    <row r="2461" spans="1:8">
      <c r="A2461" s="11">
        <v>2634</v>
      </c>
      <c r="B2461" s="3" t="s">
        <v>6261</v>
      </c>
      <c r="C2461" s="3" t="s">
        <v>6262</v>
      </c>
      <c r="D2461" s="3" t="s">
        <v>6263</v>
      </c>
      <c r="E2461" s="4"/>
      <c r="F2461" s="5">
        <v>4</v>
      </c>
      <c r="G2461" s="6" t="str">
        <f>611.13*1.00000000</f>
        <v>0</v>
      </c>
      <c r="H2461" s="18" t="s">
        <v>13</v>
      </c>
    </row>
    <row r="2462" spans="1:8">
      <c r="A2462" s="11">
        <v>2838</v>
      </c>
      <c r="B2462" s="3" t="s">
        <v>6264</v>
      </c>
      <c r="C2462" s="3" t="s">
        <v>6265</v>
      </c>
      <c r="D2462" s="3" t="s">
        <v>6266</v>
      </c>
      <c r="E2462" s="4"/>
      <c r="F2462" s="5">
        <v>2</v>
      </c>
      <c r="G2462" s="6" t="str">
        <f>761.85*1.00000000</f>
        <v>0</v>
      </c>
      <c r="H2462" s="18" t="s">
        <v>13</v>
      </c>
    </row>
    <row r="2463" spans="1:8">
      <c r="A2463" s="11">
        <v>2765</v>
      </c>
      <c r="B2463" s="3" t="s">
        <v>6267</v>
      </c>
      <c r="C2463" s="3" t="s">
        <v>6268</v>
      </c>
      <c r="D2463" s="3" t="s">
        <v>6269</v>
      </c>
      <c r="E2463" s="4"/>
      <c r="F2463" s="5">
        <v>5</v>
      </c>
      <c r="G2463" s="6" t="str">
        <f>984.9*1.00000000</f>
        <v>0</v>
      </c>
      <c r="H2463" s="18" t="s">
        <v>13</v>
      </c>
    </row>
    <row r="2464" spans="1:8">
      <c r="A2464" s="11">
        <v>2630</v>
      </c>
      <c r="B2464" s="3" t="s">
        <v>6270</v>
      </c>
      <c r="C2464" s="3" t="s">
        <v>6271</v>
      </c>
      <c r="D2464" s="3" t="s">
        <v>6272</v>
      </c>
      <c r="E2464" s="4"/>
      <c r="F2464" s="5">
        <v>2</v>
      </c>
      <c r="G2464" s="6" t="str">
        <f>896.3099999999999*1.00000000</f>
        <v>0</v>
      </c>
      <c r="H2464" s="18" t="s">
        <v>13</v>
      </c>
    </row>
    <row r="2465" spans="1:8">
      <c r="A2465" s="11">
        <v>2722</v>
      </c>
      <c r="B2465" s="3" t="s">
        <v>6273</v>
      </c>
      <c r="C2465" s="3" t="s">
        <v>6274</v>
      </c>
      <c r="D2465" s="3" t="s">
        <v>6275</v>
      </c>
      <c r="E2465" s="4"/>
      <c r="F2465" s="5">
        <v>2</v>
      </c>
      <c r="G2465" s="6" t="str">
        <f>991.46*1.00000000</f>
        <v>0</v>
      </c>
      <c r="H2465" s="18" t="s">
        <v>13</v>
      </c>
    </row>
    <row r="2466" spans="1:8">
      <c r="A2466" s="11">
        <v>2633</v>
      </c>
      <c r="B2466" s="3" t="s">
        <v>6276</v>
      </c>
      <c r="C2466" s="3" t="s">
        <v>6277</v>
      </c>
      <c r="D2466" s="3" t="s">
        <v>6278</v>
      </c>
      <c r="E2466" s="4"/>
      <c r="F2466" s="5">
        <v>1</v>
      </c>
      <c r="G2466" s="6" t="str">
        <f>1022.33*1.00000000</f>
        <v>0</v>
      </c>
      <c r="H2466" s="18" t="s">
        <v>13</v>
      </c>
    </row>
    <row r="2467" spans="1:8">
      <c r="A2467" s="11">
        <v>2761</v>
      </c>
      <c r="B2467" s="3" t="s">
        <v>6279</v>
      </c>
      <c r="C2467" s="3" t="s">
        <v>6280</v>
      </c>
      <c r="D2467" s="3" t="s">
        <v>6281</v>
      </c>
      <c r="E2467" s="4"/>
      <c r="F2467" s="5">
        <v>2</v>
      </c>
      <c r="G2467" s="6" t="str">
        <f>1565.93*1.00000000</f>
        <v>0</v>
      </c>
      <c r="H2467" s="18" t="s">
        <v>13</v>
      </c>
    </row>
    <row r="2468" spans="1:8">
      <c r="A2468" s="11">
        <v>2764</v>
      </c>
      <c r="B2468" s="3" t="s">
        <v>6282</v>
      </c>
      <c r="C2468" s="3" t="s">
        <v>6283</v>
      </c>
      <c r="D2468" s="3" t="s">
        <v>6284</v>
      </c>
      <c r="E2468" s="4"/>
      <c r="F2468" s="5">
        <v>5</v>
      </c>
      <c r="G2468" s="6" t="str">
        <f>1487.61*1.00000000</f>
        <v>0</v>
      </c>
      <c r="H2468" s="18" t="s">
        <v>13</v>
      </c>
    </row>
    <row r="2469" spans="1:8">
      <c r="A2469" s="11">
        <v>2631</v>
      </c>
      <c r="B2469" s="3" t="s">
        <v>6285</v>
      </c>
      <c r="C2469" s="3" t="s">
        <v>6286</v>
      </c>
      <c r="D2469" s="3" t="s">
        <v>6287</v>
      </c>
      <c r="E2469" s="4"/>
      <c r="F2469" s="5">
        <v>1</v>
      </c>
      <c r="G2469" s="6" t="str">
        <f>1244.29*1.00000000</f>
        <v>0</v>
      </c>
      <c r="H2469" s="18" t="s">
        <v>13</v>
      </c>
    </row>
    <row r="2470" spans="1:8">
      <c r="A2470" s="11">
        <v>2665</v>
      </c>
      <c r="B2470" s="3" t="s">
        <v>6288</v>
      </c>
      <c r="C2470" s="3" t="s">
        <v>6289</v>
      </c>
      <c r="D2470" s="3" t="s">
        <v>6290</v>
      </c>
      <c r="E2470" s="4"/>
      <c r="F2470" s="5">
        <v>10</v>
      </c>
      <c r="G2470" s="6" t="str">
        <f>2547.09*1.00000000</f>
        <v>0</v>
      </c>
      <c r="H2470" s="18" t="s">
        <v>13</v>
      </c>
    </row>
    <row r="2471" spans="1:8">
      <c r="A2471" s="11">
        <v>2577</v>
      </c>
      <c r="B2471" s="3" t="s">
        <v>6291</v>
      </c>
      <c r="C2471" s="3" t="s">
        <v>6292</v>
      </c>
      <c r="D2471" s="3" t="s">
        <v>6293</v>
      </c>
      <c r="E2471" s="4"/>
      <c r="F2471" s="5">
        <v>1</v>
      </c>
      <c r="G2471" s="6" t="str">
        <f>1706.58*1.00000000</f>
        <v>0</v>
      </c>
      <c r="H2471" s="18" t="s">
        <v>13</v>
      </c>
    </row>
    <row r="2472" spans="1:8">
      <c r="A2472" s="11">
        <v>2707</v>
      </c>
      <c r="B2472" s="3" t="s">
        <v>6294</v>
      </c>
      <c r="C2472" s="3" t="s">
        <v>6295</v>
      </c>
      <c r="D2472" s="3" t="s">
        <v>6296</v>
      </c>
      <c r="E2472" s="4"/>
      <c r="F2472" s="5">
        <v>1</v>
      </c>
      <c r="G2472" s="6" t="str">
        <f>1935.59*1.00000000</f>
        <v>0</v>
      </c>
      <c r="H2472" s="18" t="s">
        <v>13</v>
      </c>
    </row>
    <row r="2473" spans="1:8">
      <c r="A2473" s="11">
        <v>2645</v>
      </c>
      <c r="B2473" s="3" t="s">
        <v>6297</v>
      </c>
      <c r="C2473" s="3" t="s">
        <v>6298</v>
      </c>
      <c r="D2473" s="3" t="s">
        <v>6299</v>
      </c>
      <c r="E2473" s="4"/>
      <c r="F2473" s="5">
        <v>2</v>
      </c>
      <c r="G2473" s="6" t="str">
        <f>2764.95*1.00000000</f>
        <v>0</v>
      </c>
      <c r="H2473" s="18" t="s">
        <v>13</v>
      </c>
    </row>
    <row r="2474" spans="1:8">
      <c r="A2474" s="12" t="s">
        <v>6300</v>
      </c>
      <c r="B2474" s="3"/>
      <c r="C2474" s="3"/>
      <c r="D2474" s="3"/>
      <c r="E2474" s="4"/>
      <c r="F2474" s="5"/>
      <c r="G2474" s="4"/>
      <c r="H2474" s="18"/>
    </row>
    <row r="2475" spans="1:8">
      <c r="A2475" s="11">
        <v>3051</v>
      </c>
      <c r="B2475" s="3" t="s">
        <v>6301</v>
      </c>
      <c r="C2475" s="3" t="s">
        <v>6302</v>
      </c>
      <c r="D2475" s="3" t="s">
        <v>6303</v>
      </c>
      <c r="E2475" s="4"/>
      <c r="F2475" s="5">
        <v>2</v>
      </c>
      <c r="G2475" s="6" t="str">
        <f>1209.06*1.00000000</f>
        <v>0</v>
      </c>
      <c r="H2475" s="18" t="s">
        <v>13</v>
      </c>
    </row>
    <row r="2476" spans="1:8">
      <c r="A2476" s="11">
        <v>3053</v>
      </c>
      <c r="B2476" s="3" t="s">
        <v>6304</v>
      </c>
      <c r="C2476" s="3" t="s">
        <v>6305</v>
      </c>
      <c r="D2476" s="3" t="s">
        <v>6306</v>
      </c>
      <c r="E2476" s="4"/>
      <c r="F2476" s="5">
        <v>1</v>
      </c>
      <c r="G2476" s="6" t="str">
        <f>1511.3*1.00000000</f>
        <v>0</v>
      </c>
      <c r="H2476" s="18" t="s">
        <v>13</v>
      </c>
    </row>
    <row r="2477" spans="1:8">
      <c r="A2477" s="13">
        <v>3054</v>
      </c>
      <c r="B2477" s="14" t="s">
        <v>6307</v>
      </c>
      <c r="C2477" s="14" t="s">
        <v>6308</v>
      </c>
      <c r="D2477" s="14" t="s">
        <v>6309</v>
      </c>
      <c r="E2477" s="15"/>
      <c r="F2477" s="16">
        <v>2</v>
      </c>
      <c r="G2477" s="17" t="str">
        <f>1813.56*1.00000000</f>
        <v>0</v>
      </c>
      <c r="H2477" s="19" t="s">
        <v>13</v>
      </c>
    </row>
    <row r="2478" spans="1:8">
      <c r="A2478" s="2"/>
      <c r="B2478" s="2"/>
      <c r="C2478" s="2"/>
      <c r="D2478" s="2"/>
      <c r="F2478" s="1"/>
    </row>
    <row r="2479" spans="1:8">
      <c r="A2479" s="2"/>
      <c r="B2479" s="2"/>
      <c r="C2479" s="2"/>
      <c r="D2479" s="2"/>
      <c r="F2479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3:H3"/>
    <mergeCell ref="A24:H24"/>
    <mergeCell ref="A35:H35"/>
    <mergeCell ref="A37:H37"/>
    <mergeCell ref="A50:H50"/>
    <mergeCell ref="A90:H90"/>
    <mergeCell ref="A101:H101"/>
    <mergeCell ref="A152:H152"/>
    <mergeCell ref="A156:H156"/>
    <mergeCell ref="A163:H163"/>
    <mergeCell ref="A171:H171"/>
    <mergeCell ref="A173:H173"/>
    <mergeCell ref="A175:H175"/>
    <mergeCell ref="A189:H189"/>
    <mergeCell ref="A198:H198"/>
    <mergeCell ref="A219:H219"/>
    <mergeCell ref="A230:H230"/>
    <mergeCell ref="A237:H237"/>
    <mergeCell ref="A244:H244"/>
    <mergeCell ref="A254:H254"/>
    <mergeCell ref="A274:H274"/>
    <mergeCell ref="A279:H279"/>
    <mergeCell ref="A328:H328"/>
    <mergeCell ref="A334:H334"/>
    <mergeCell ref="A359:H359"/>
    <mergeCell ref="A365:H365"/>
    <mergeCell ref="A367:H367"/>
    <mergeCell ref="A382:H382"/>
    <mergeCell ref="A408:H408"/>
    <mergeCell ref="A416:H416"/>
    <mergeCell ref="A482:H482"/>
    <mergeCell ref="A486:H486"/>
    <mergeCell ref="A489:H489"/>
    <mergeCell ref="A493:H493"/>
    <mergeCell ref="A499:H499"/>
    <mergeCell ref="A549:H549"/>
    <mergeCell ref="A555:H555"/>
    <mergeCell ref="A565:H565"/>
    <mergeCell ref="A571:H571"/>
    <mergeCell ref="A583:H583"/>
    <mergeCell ref="A588:H588"/>
    <mergeCell ref="A590:H590"/>
    <mergeCell ref="A597:H597"/>
    <mergeCell ref="A600:H600"/>
    <mergeCell ref="A604:H604"/>
    <mergeCell ref="A618:H618"/>
    <mergeCell ref="A645:H645"/>
    <mergeCell ref="A665:H665"/>
    <mergeCell ref="A673:H673"/>
    <mergeCell ref="A682:H682"/>
    <mergeCell ref="A688:H688"/>
    <mergeCell ref="A705:H705"/>
    <mergeCell ref="A710:H710"/>
    <mergeCell ref="A718:H718"/>
    <mergeCell ref="A723:H723"/>
    <mergeCell ref="A729:H729"/>
    <mergeCell ref="A760:H760"/>
    <mergeCell ref="A763:H763"/>
    <mergeCell ref="A779:H779"/>
    <mergeCell ref="A781:H781"/>
    <mergeCell ref="A788:H788"/>
    <mergeCell ref="A831:H831"/>
    <mergeCell ref="A834:H834"/>
    <mergeCell ref="A900:H900"/>
    <mergeCell ref="A903:H903"/>
    <mergeCell ref="A918:H918"/>
    <mergeCell ref="A932:H932"/>
    <mergeCell ref="A940:H940"/>
    <mergeCell ref="A977:H977"/>
    <mergeCell ref="A983:H983"/>
    <mergeCell ref="A987:H987"/>
    <mergeCell ref="A1006:H1006"/>
    <mergeCell ref="A1018:H1018"/>
    <mergeCell ref="A1032:H1032"/>
    <mergeCell ref="A1036:H1036"/>
    <mergeCell ref="A1042:H1042"/>
    <mergeCell ref="A1053:H1053"/>
    <mergeCell ref="A1083:H1083"/>
    <mergeCell ref="A1094:H1094"/>
    <mergeCell ref="A1100:H1100"/>
    <mergeCell ref="A1103:H1103"/>
    <mergeCell ref="A1107:H1107"/>
    <mergeCell ref="A1109:H1109"/>
    <mergeCell ref="A1112:H1112"/>
    <mergeCell ref="A1114:H1114"/>
    <mergeCell ref="A1125:H1125"/>
    <mergeCell ref="A1137:H1137"/>
    <mergeCell ref="A1219:H1219"/>
    <mergeCell ref="A1268:H1268"/>
    <mergeCell ref="A1354:H1354"/>
    <mergeCell ref="A1360:H1360"/>
    <mergeCell ref="A1380:H1380"/>
    <mergeCell ref="A1383:H1383"/>
    <mergeCell ref="A1390:H1390"/>
    <mergeCell ref="A1402:H1402"/>
    <mergeCell ref="A1405:H1405"/>
    <mergeCell ref="A1408:H1408"/>
    <mergeCell ref="A1415:H1415"/>
    <mergeCell ref="A1418:H1418"/>
    <mergeCell ref="A1425:H1425"/>
    <mergeCell ref="A1490:H1490"/>
    <mergeCell ref="A1646:H1646"/>
    <mergeCell ref="A1665:H1665"/>
    <mergeCell ref="A1721:H1721"/>
    <mergeCell ref="A1770:H1770"/>
    <mergeCell ref="A1903:H1903"/>
    <mergeCell ref="A2068:H2068"/>
    <mergeCell ref="A2072:H2072"/>
    <mergeCell ref="A2093:H2093"/>
    <mergeCell ref="A2114:H2114"/>
    <mergeCell ref="A2116:H2116"/>
    <mergeCell ref="A2133:H2133"/>
    <mergeCell ref="A2137:H2137"/>
    <mergeCell ref="A2149:H2149"/>
    <mergeCell ref="A2154:H2154"/>
    <mergeCell ref="A2184:H2184"/>
    <mergeCell ref="A2190:H2190"/>
    <mergeCell ref="A2196:H2196"/>
    <mergeCell ref="A2230:H2230"/>
    <mergeCell ref="A2246:H2246"/>
    <mergeCell ref="A2372:H2372"/>
    <mergeCell ref="A2474:H2474"/>
  </mergeCells>
  <hyperlinks>
    <hyperlink ref="H4" r:id="rId_hyperlink_1"/>
    <hyperlink ref="H5" r:id="rId_hyperlink_2"/>
    <hyperlink ref="H6" r:id="rId_hyperlink_3"/>
    <hyperlink ref="H7" r:id="rId_hyperlink_4"/>
    <hyperlink ref="H8" r:id="rId_hyperlink_5"/>
    <hyperlink ref="H9" r:id="rId_hyperlink_6"/>
    <hyperlink ref="H10" r:id="rId_hyperlink_7"/>
    <hyperlink ref="H11" r:id="rId_hyperlink_8"/>
    <hyperlink ref="H12" r:id="rId_hyperlink_9"/>
    <hyperlink ref="H13" r:id="rId_hyperlink_10"/>
    <hyperlink ref="H14" r:id="rId_hyperlink_11"/>
    <hyperlink ref="H15" r:id="rId_hyperlink_12"/>
    <hyperlink ref="H16" r:id="rId_hyperlink_13"/>
    <hyperlink ref="H17" r:id="rId_hyperlink_14"/>
    <hyperlink ref="H18" r:id="rId_hyperlink_15"/>
    <hyperlink ref="H19" r:id="rId_hyperlink_16"/>
    <hyperlink ref="H20" r:id="rId_hyperlink_17"/>
    <hyperlink ref="H21" r:id="rId_hyperlink_18"/>
    <hyperlink ref="H22" r:id="rId_hyperlink_19"/>
    <hyperlink ref="H23" r:id="rId_hyperlink_20"/>
    <hyperlink ref="H25" r:id="rId_hyperlink_21"/>
    <hyperlink ref="H26" r:id="rId_hyperlink_22"/>
    <hyperlink ref="H27" r:id="rId_hyperlink_23"/>
    <hyperlink ref="H28" r:id="rId_hyperlink_24"/>
    <hyperlink ref="H29" r:id="rId_hyperlink_25"/>
    <hyperlink ref="H30" r:id="rId_hyperlink_26"/>
    <hyperlink ref="H31" r:id="rId_hyperlink_27"/>
    <hyperlink ref="H32" r:id="rId_hyperlink_28"/>
    <hyperlink ref="H33" r:id="rId_hyperlink_29"/>
    <hyperlink ref="H34" r:id="rId_hyperlink_30"/>
    <hyperlink ref="H36" r:id="rId_hyperlink_31"/>
    <hyperlink ref="H38" r:id="rId_hyperlink_32"/>
    <hyperlink ref="H39" r:id="rId_hyperlink_33"/>
    <hyperlink ref="H40" r:id="rId_hyperlink_34"/>
    <hyperlink ref="H41" r:id="rId_hyperlink_35"/>
    <hyperlink ref="H42" r:id="rId_hyperlink_36"/>
    <hyperlink ref="H43" r:id="rId_hyperlink_37"/>
    <hyperlink ref="H44" r:id="rId_hyperlink_38"/>
    <hyperlink ref="H45" r:id="rId_hyperlink_39"/>
    <hyperlink ref="H46" r:id="rId_hyperlink_40"/>
    <hyperlink ref="H47" r:id="rId_hyperlink_41"/>
    <hyperlink ref="H48" r:id="rId_hyperlink_42"/>
    <hyperlink ref="H49" r:id="rId_hyperlink_43"/>
    <hyperlink ref="H51" r:id="rId_hyperlink_44"/>
    <hyperlink ref="H52" r:id="rId_hyperlink_45"/>
    <hyperlink ref="H53" r:id="rId_hyperlink_46"/>
    <hyperlink ref="H54" r:id="rId_hyperlink_47"/>
    <hyperlink ref="H55" r:id="rId_hyperlink_48"/>
    <hyperlink ref="H56" r:id="rId_hyperlink_49"/>
    <hyperlink ref="H57" r:id="rId_hyperlink_50"/>
    <hyperlink ref="H58" r:id="rId_hyperlink_51"/>
    <hyperlink ref="H59" r:id="rId_hyperlink_52"/>
    <hyperlink ref="H60" r:id="rId_hyperlink_53"/>
    <hyperlink ref="H61" r:id="rId_hyperlink_54"/>
    <hyperlink ref="H62" r:id="rId_hyperlink_55"/>
    <hyperlink ref="H63" r:id="rId_hyperlink_56"/>
    <hyperlink ref="H64" r:id="rId_hyperlink_57"/>
    <hyperlink ref="H65" r:id="rId_hyperlink_58"/>
    <hyperlink ref="H66" r:id="rId_hyperlink_59"/>
    <hyperlink ref="H67" r:id="rId_hyperlink_60"/>
    <hyperlink ref="H68" r:id="rId_hyperlink_61"/>
    <hyperlink ref="H69" r:id="rId_hyperlink_62"/>
    <hyperlink ref="H70" r:id="rId_hyperlink_63"/>
    <hyperlink ref="H71" r:id="rId_hyperlink_64"/>
    <hyperlink ref="H72" r:id="rId_hyperlink_65"/>
    <hyperlink ref="H73" r:id="rId_hyperlink_66"/>
    <hyperlink ref="H74" r:id="rId_hyperlink_67"/>
    <hyperlink ref="H75" r:id="rId_hyperlink_68"/>
    <hyperlink ref="H76" r:id="rId_hyperlink_69"/>
    <hyperlink ref="H77" r:id="rId_hyperlink_70"/>
    <hyperlink ref="H78" r:id="rId_hyperlink_71"/>
    <hyperlink ref="H79" r:id="rId_hyperlink_72"/>
    <hyperlink ref="H80" r:id="rId_hyperlink_73"/>
    <hyperlink ref="H81" r:id="rId_hyperlink_74"/>
    <hyperlink ref="H82" r:id="rId_hyperlink_75"/>
    <hyperlink ref="H83" r:id="rId_hyperlink_76"/>
    <hyperlink ref="H84" r:id="rId_hyperlink_77"/>
    <hyperlink ref="H85" r:id="rId_hyperlink_78"/>
    <hyperlink ref="H86" r:id="rId_hyperlink_79"/>
    <hyperlink ref="H87" r:id="rId_hyperlink_80"/>
    <hyperlink ref="H88" r:id="rId_hyperlink_81"/>
    <hyperlink ref="H89" r:id="rId_hyperlink_82"/>
    <hyperlink ref="H91" r:id="rId_hyperlink_83"/>
    <hyperlink ref="H92" r:id="rId_hyperlink_84"/>
    <hyperlink ref="H93" r:id="rId_hyperlink_85"/>
    <hyperlink ref="H94" r:id="rId_hyperlink_86"/>
    <hyperlink ref="H95" r:id="rId_hyperlink_87"/>
    <hyperlink ref="H96" r:id="rId_hyperlink_88"/>
    <hyperlink ref="H97" r:id="rId_hyperlink_89"/>
    <hyperlink ref="H98" r:id="rId_hyperlink_90"/>
    <hyperlink ref="H99" r:id="rId_hyperlink_91"/>
    <hyperlink ref="H100" r:id="rId_hyperlink_92"/>
    <hyperlink ref="H102" r:id="rId_hyperlink_93"/>
    <hyperlink ref="H103" r:id="rId_hyperlink_94"/>
    <hyperlink ref="H104" r:id="rId_hyperlink_95"/>
    <hyperlink ref="H105" r:id="rId_hyperlink_96"/>
    <hyperlink ref="H106" r:id="rId_hyperlink_97"/>
    <hyperlink ref="H107" r:id="rId_hyperlink_98"/>
    <hyperlink ref="H108" r:id="rId_hyperlink_99"/>
    <hyperlink ref="H109" r:id="rId_hyperlink_100"/>
    <hyperlink ref="H110" r:id="rId_hyperlink_101"/>
    <hyperlink ref="H111" r:id="rId_hyperlink_102"/>
    <hyperlink ref="H112" r:id="rId_hyperlink_103"/>
    <hyperlink ref="H113" r:id="rId_hyperlink_104"/>
    <hyperlink ref="H114" r:id="rId_hyperlink_105"/>
    <hyperlink ref="H115" r:id="rId_hyperlink_106"/>
    <hyperlink ref="H116" r:id="rId_hyperlink_107"/>
    <hyperlink ref="H117" r:id="rId_hyperlink_108"/>
    <hyperlink ref="H118" r:id="rId_hyperlink_109"/>
    <hyperlink ref="H119" r:id="rId_hyperlink_110"/>
    <hyperlink ref="H120" r:id="rId_hyperlink_111"/>
    <hyperlink ref="H121" r:id="rId_hyperlink_112"/>
    <hyperlink ref="H122" r:id="rId_hyperlink_113"/>
    <hyperlink ref="H123" r:id="rId_hyperlink_114"/>
    <hyperlink ref="H124" r:id="rId_hyperlink_115"/>
    <hyperlink ref="H125" r:id="rId_hyperlink_116"/>
    <hyperlink ref="H126" r:id="rId_hyperlink_117"/>
    <hyperlink ref="H127" r:id="rId_hyperlink_118"/>
    <hyperlink ref="H128" r:id="rId_hyperlink_119"/>
    <hyperlink ref="H129" r:id="rId_hyperlink_120"/>
    <hyperlink ref="H130" r:id="rId_hyperlink_121"/>
    <hyperlink ref="H131" r:id="rId_hyperlink_122"/>
    <hyperlink ref="H132" r:id="rId_hyperlink_123"/>
    <hyperlink ref="H133" r:id="rId_hyperlink_124"/>
    <hyperlink ref="H134" r:id="rId_hyperlink_125"/>
    <hyperlink ref="H135" r:id="rId_hyperlink_126"/>
    <hyperlink ref="H136" r:id="rId_hyperlink_127"/>
    <hyperlink ref="H137" r:id="rId_hyperlink_128"/>
    <hyperlink ref="H138" r:id="rId_hyperlink_129"/>
    <hyperlink ref="H139" r:id="rId_hyperlink_130"/>
    <hyperlink ref="H140" r:id="rId_hyperlink_131"/>
    <hyperlink ref="H141" r:id="rId_hyperlink_132"/>
    <hyperlink ref="H142" r:id="rId_hyperlink_133"/>
    <hyperlink ref="H143" r:id="rId_hyperlink_134"/>
    <hyperlink ref="H144" r:id="rId_hyperlink_135"/>
    <hyperlink ref="H145" r:id="rId_hyperlink_136"/>
    <hyperlink ref="H146" r:id="rId_hyperlink_137"/>
    <hyperlink ref="H147" r:id="rId_hyperlink_138"/>
    <hyperlink ref="H148" r:id="rId_hyperlink_139"/>
    <hyperlink ref="H149" r:id="rId_hyperlink_140"/>
    <hyperlink ref="H150" r:id="rId_hyperlink_141"/>
    <hyperlink ref="H151" r:id="rId_hyperlink_142"/>
    <hyperlink ref="H153" r:id="rId_hyperlink_143"/>
    <hyperlink ref="H154" r:id="rId_hyperlink_144"/>
    <hyperlink ref="H155" r:id="rId_hyperlink_145"/>
    <hyperlink ref="H157" r:id="rId_hyperlink_146"/>
    <hyperlink ref="H158" r:id="rId_hyperlink_147"/>
    <hyperlink ref="H159" r:id="rId_hyperlink_148"/>
    <hyperlink ref="H160" r:id="rId_hyperlink_149"/>
    <hyperlink ref="H161" r:id="rId_hyperlink_150"/>
    <hyperlink ref="H162" r:id="rId_hyperlink_151"/>
    <hyperlink ref="H164" r:id="rId_hyperlink_152"/>
    <hyperlink ref="H165" r:id="rId_hyperlink_153"/>
    <hyperlink ref="H166" r:id="rId_hyperlink_154"/>
    <hyperlink ref="H167" r:id="rId_hyperlink_155"/>
    <hyperlink ref="H168" r:id="rId_hyperlink_156"/>
    <hyperlink ref="H169" r:id="rId_hyperlink_157"/>
    <hyperlink ref="H170" r:id="rId_hyperlink_158"/>
    <hyperlink ref="H172" r:id="rId_hyperlink_159"/>
    <hyperlink ref="H174" r:id="rId_hyperlink_160"/>
    <hyperlink ref="H176" r:id="rId_hyperlink_161"/>
    <hyperlink ref="H177" r:id="rId_hyperlink_162"/>
    <hyperlink ref="H178" r:id="rId_hyperlink_163"/>
    <hyperlink ref="H179" r:id="rId_hyperlink_164"/>
    <hyperlink ref="H180" r:id="rId_hyperlink_165"/>
    <hyperlink ref="H181" r:id="rId_hyperlink_166"/>
    <hyperlink ref="H182" r:id="rId_hyperlink_167"/>
    <hyperlink ref="H183" r:id="rId_hyperlink_168"/>
    <hyperlink ref="H184" r:id="rId_hyperlink_169"/>
    <hyperlink ref="H185" r:id="rId_hyperlink_170"/>
    <hyperlink ref="H186" r:id="rId_hyperlink_171"/>
    <hyperlink ref="H187" r:id="rId_hyperlink_172"/>
    <hyperlink ref="H188" r:id="rId_hyperlink_173"/>
    <hyperlink ref="H190" r:id="rId_hyperlink_174"/>
    <hyperlink ref="H191" r:id="rId_hyperlink_175"/>
    <hyperlink ref="H192" r:id="rId_hyperlink_176"/>
    <hyperlink ref="H193" r:id="rId_hyperlink_177"/>
    <hyperlink ref="H194" r:id="rId_hyperlink_178"/>
    <hyperlink ref="H195" r:id="rId_hyperlink_179"/>
    <hyperlink ref="H196" r:id="rId_hyperlink_180"/>
    <hyperlink ref="H197" r:id="rId_hyperlink_181"/>
    <hyperlink ref="H199" r:id="rId_hyperlink_182"/>
    <hyperlink ref="H200" r:id="rId_hyperlink_183"/>
    <hyperlink ref="H201" r:id="rId_hyperlink_184"/>
    <hyperlink ref="H202" r:id="rId_hyperlink_185"/>
    <hyperlink ref="H203" r:id="rId_hyperlink_186"/>
    <hyperlink ref="H204" r:id="rId_hyperlink_187"/>
    <hyperlink ref="H205" r:id="rId_hyperlink_188"/>
    <hyperlink ref="H206" r:id="rId_hyperlink_189"/>
    <hyperlink ref="H207" r:id="rId_hyperlink_190"/>
    <hyperlink ref="H208" r:id="rId_hyperlink_191"/>
    <hyperlink ref="H209" r:id="rId_hyperlink_192"/>
    <hyperlink ref="H210" r:id="rId_hyperlink_193"/>
    <hyperlink ref="H211" r:id="rId_hyperlink_194"/>
    <hyperlink ref="H212" r:id="rId_hyperlink_195"/>
    <hyperlink ref="H213" r:id="rId_hyperlink_196"/>
    <hyperlink ref="H214" r:id="rId_hyperlink_197"/>
    <hyperlink ref="H215" r:id="rId_hyperlink_198"/>
    <hyperlink ref="H216" r:id="rId_hyperlink_199"/>
    <hyperlink ref="H217" r:id="rId_hyperlink_200"/>
    <hyperlink ref="H218" r:id="rId_hyperlink_201"/>
    <hyperlink ref="H220" r:id="rId_hyperlink_202"/>
    <hyperlink ref="H221" r:id="rId_hyperlink_203"/>
    <hyperlink ref="H222" r:id="rId_hyperlink_204"/>
    <hyperlink ref="H223" r:id="rId_hyperlink_205"/>
    <hyperlink ref="H224" r:id="rId_hyperlink_206"/>
    <hyperlink ref="H225" r:id="rId_hyperlink_207"/>
    <hyperlink ref="H226" r:id="rId_hyperlink_208"/>
    <hyperlink ref="H227" r:id="rId_hyperlink_209"/>
    <hyperlink ref="H228" r:id="rId_hyperlink_210"/>
    <hyperlink ref="H229" r:id="rId_hyperlink_211"/>
    <hyperlink ref="H231" r:id="rId_hyperlink_212"/>
    <hyperlink ref="H232" r:id="rId_hyperlink_213"/>
    <hyperlink ref="H233" r:id="rId_hyperlink_214"/>
    <hyperlink ref="H234" r:id="rId_hyperlink_215"/>
    <hyperlink ref="H235" r:id="rId_hyperlink_216"/>
    <hyperlink ref="H236" r:id="rId_hyperlink_217"/>
    <hyperlink ref="H238" r:id="rId_hyperlink_218"/>
    <hyperlink ref="H239" r:id="rId_hyperlink_219"/>
    <hyperlink ref="H240" r:id="rId_hyperlink_220"/>
    <hyperlink ref="H241" r:id="rId_hyperlink_221"/>
    <hyperlink ref="H242" r:id="rId_hyperlink_222"/>
    <hyperlink ref="H243" r:id="rId_hyperlink_223"/>
    <hyperlink ref="H245" r:id="rId_hyperlink_224"/>
    <hyperlink ref="H246" r:id="rId_hyperlink_225"/>
    <hyperlink ref="H247" r:id="rId_hyperlink_226"/>
    <hyperlink ref="H248" r:id="rId_hyperlink_227"/>
    <hyperlink ref="H249" r:id="rId_hyperlink_228"/>
    <hyperlink ref="H250" r:id="rId_hyperlink_229"/>
    <hyperlink ref="H251" r:id="rId_hyperlink_230"/>
    <hyperlink ref="H252" r:id="rId_hyperlink_231"/>
    <hyperlink ref="H253" r:id="rId_hyperlink_232"/>
    <hyperlink ref="H255" r:id="rId_hyperlink_233"/>
    <hyperlink ref="H256" r:id="rId_hyperlink_234"/>
    <hyperlink ref="H257" r:id="rId_hyperlink_235"/>
    <hyperlink ref="H258" r:id="rId_hyperlink_236"/>
    <hyperlink ref="H259" r:id="rId_hyperlink_237"/>
    <hyperlink ref="H260" r:id="rId_hyperlink_238"/>
    <hyperlink ref="H261" r:id="rId_hyperlink_239"/>
    <hyperlink ref="H262" r:id="rId_hyperlink_240"/>
    <hyperlink ref="H263" r:id="rId_hyperlink_241"/>
    <hyperlink ref="H264" r:id="rId_hyperlink_242"/>
    <hyperlink ref="H265" r:id="rId_hyperlink_243"/>
    <hyperlink ref="H266" r:id="rId_hyperlink_244"/>
    <hyperlink ref="H267" r:id="rId_hyperlink_245"/>
    <hyperlink ref="H268" r:id="rId_hyperlink_246"/>
    <hyperlink ref="H269" r:id="rId_hyperlink_247"/>
    <hyperlink ref="H270" r:id="rId_hyperlink_248"/>
    <hyperlink ref="H271" r:id="rId_hyperlink_249"/>
    <hyperlink ref="H272" r:id="rId_hyperlink_250"/>
    <hyperlink ref="H273" r:id="rId_hyperlink_251"/>
    <hyperlink ref="H275" r:id="rId_hyperlink_252"/>
    <hyperlink ref="H276" r:id="rId_hyperlink_253"/>
    <hyperlink ref="H277" r:id="rId_hyperlink_254"/>
    <hyperlink ref="H278" r:id="rId_hyperlink_255"/>
    <hyperlink ref="H280" r:id="rId_hyperlink_256"/>
    <hyperlink ref="H281" r:id="rId_hyperlink_257"/>
    <hyperlink ref="H282" r:id="rId_hyperlink_258"/>
    <hyperlink ref="H283" r:id="rId_hyperlink_259"/>
    <hyperlink ref="H284" r:id="rId_hyperlink_260"/>
    <hyperlink ref="H285" r:id="rId_hyperlink_261"/>
    <hyperlink ref="H286" r:id="rId_hyperlink_262"/>
    <hyperlink ref="H287" r:id="rId_hyperlink_263"/>
    <hyperlink ref="H288" r:id="rId_hyperlink_264"/>
    <hyperlink ref="H289" r:id="rId_hyperlink_265"/>
    <hyperlink ref="H290" r:id="rId_hyperlink_266"/>
    <hyperlink ref="H291" r:id="rId_hyperlink_267"/>
    <hyperlink ref="H292" r:id="rId_hyperlink_268"/>
    <hyperlink ref="H293" r:id="rId_hyperlink_269"/>
    <hyperlink ref="H294" r:id="rId_hyperlink_270"/>
    <hyperlink ref="H295" r:id="rId_hyperlink_271"/>
    <hyperlink ref="H296" r:id="rId_hyperlink_272"/>
    <hyperlink ref="H297" r:id="rId_hyperlink_273"/>
    <hyperlink ref="H298" r:id="rId_hyperlink_274"/>
    <hyperlink ref="H299" r:id="rId_hyperlink_275"/>
    <hyperlink ref="H300" r:id="rId_hyperlink_276"/>
    <hyperlink ref="H301" r:id="rId_hyperlink_277"/>
    <hyperlink ref="H302" r:id="rId_hyperlink_278"/>
    <hyperlink ref="H303" r:id="rId_hyperlink_279"/>
    <hyperlink ref="H304" r:id="rId_hyperlink_280"/>
    <hyperlink ref="H305" r:id="rId_hyperlink_281"/>
    <hyperlink ref="H306" r:id="rId_hyperlink_282"/>
    <hyperlink ref="H307" r:id="rId_hyperlink_283"/>
    <hyperlink ref="H308" r:id="rId_hyperlink_284"/>
    <hyperlink ref="H309" r:id="rId_hyperlink_285"/>
    <hyperlink ref="H310" r:id="rId_hyperlink_286"/>
    <hyperlink ref="H311" r:id="rId_hyperlink_287"/>
    <hyperlink ref="H312" r:id="rId_hyperlink_288"/>
    <hyperlink ref="H313" r:id="rId_hyperlink_289"/>
    <hyperlink ref="H314" r:id="rId_hyperlink_290"/>
    <hyperlink ref="H315" r:id="rId_hyperlink_291"/>
    <hyperlink ref="H316" r:id="rId_hyperlink_292"/>
    <hyperlink ref="H317" r:id="rId_hyperlink_293"/>
    <hyperlink ref="H318" r:id="rId_hyperlink_294"/>
    <hyperlink ref="H319" r:id="rId_hyperlink_295"/>
    <hyperlink ref="H320" r:id="rId_hyperlink_296"/>
    <hyperlink ref="H321" r:id="rId_hyperlink_297"/>
    <hyperlink ref="H322" r:id="rId_hyperlink_298"/>
    <hyperlink ref="H323" r:id="rId_hyperlink_299"/>
    <hyperlink ref="H324" r:id="rId_hyperlink_300"/>
    <hyperlink ref="H325" r:id="rId_hyperlink_301"/>
    <hyperlink ref="H326" r:id="rId_hyperlink_302"/>
    <hyperlink ref="H327" r:id="rId_hyperlink_303"/>
    <hyperlink ref="H329" r:id="rId_hyperlink_304"/>
    <hyperlink ref="H330" r:id="rId_hyperlink_305"/>
    <hyperlink ref="H331" r:id="rId_hyperlink_306"/>
    <hyperlink ref="H332" r:id="rId_hyperlink_307"/>
    <hyperlink ref="H333" r:id="rId_hyperlink_308"/>
    <hyperlink ref="H335" r:id="rId_hyperlink_309"/>
    <hyperlink ref="H336" r:id="rId_hyperlink_310"/>
    <hyperlink ref="H337" r:id="rId_hyperlink_311"/>
    <hyperlink ref="H338" r:id="rId_hyperlink_312"/>
    <hyperlink ref="H339" r:id="rId_hyperlink_313"/>
    <hyperlink ref="H340" r:id="rId_hyperlink_314"/>
    <hyperlink ref="H341" r:id="rId_hyperlink_315"/>
    <hyperlink ref="H342" r:id="rId_hyperlink_316"/>
    <hyperlink ref="H343" r:id="rId_hyperlink_317"/>
    <hyperlink ref="H344" r:id="rId_hyperlink_318"/>
    <hyperlink ref="H345" r:id="rId_hyperlink_319"/>
    <hyperlink ref="H346" r:id="rId_hyperlink_320"/>
    <hyperlink ref="H347" r:id="rId_hyperlink_321"/>
    <hyperlink ref="H348" r:id="rId_hyperlink_322"/>
    <hyperlink ref="H349" r:id="rId_hyperlink_323"/>
    <hyperlink ref="H350" r:id="rId_hyperlink_324"/>
    <hyperlink ref="H351" r:id="rId_hyperlink_325"/>
    <hyperlink ref="H352" r:id="rId_hyperlink_326"/>
    <hyperlink ref="H353" r:id="rId_hyperlink_327"/>
    <hyperlink ref="H354" r:id="rId_hyperlink_328"/>
    <hyperlink ref="H355" r:id="rId_hyperlink_329"/>
    <hyperlink ref="H356" r:id="rId_hyperlink_330"/>
    <hyperlink ref="H357" r:id="rId_hyperlink_331"/>
    <hyperlink ref="H358" r:id="rId_hyperlink_332"/>
    <hyperlink ref="H360" r:id="rId_hyperlink_333"/>
    <hyperlink ref="H361" r:id="rId_hyperlink_334"/>
    <hyperlink ref="H362" r:id="rId_hyperlink_335"/>
    <hyperlink ref="H363" r:id="rId_hyperlink_336"/>
    <hyperlink ref="H364" r:id="rId_hyperlink_337"/>
    <hyperlink ref="H366" r:id="rId_hyperlink_338"/>
    <hyperlink ref="H368" r:id="rId_hyperlink_339"/>
    <hyperlink ref="H369" r:id="rId_hyperlink_340"/>
    <hyperlink ref="H370" r:id="rId_hyperlink_341"/>
    <hyperlink ref="H371" r:id="rId_hyperlink_342"/>
    <hyperlink ref="H372" r:id="rId_hyperlink_343"/>
    <hyperlink ref="H373" r:id="rId_hyperlink_344"/>
    <hyperlink ref="H374" r:id="rId_hyperlink_345"/>
    <hyperlink ref="H375" r:id="rId_hyperlink_346"/>
    <hyperlink ref="H376" r:id="rId_hyperlink_347"/>
    <hyperlink ref="H377" r:id="rId_hyperlink_348"/>
    <hyperlink ref="H378" r:id="rId_hyperlink_349"/>
    <hyperlink ref="H379" r:id="rId_hyperlink_350"/>
    <hyperlink ref="H380" r:id="rId_hyperlink_351"/>
    <hyperlink ref="H381" r:id="rId_hyperlink_352"/>
    <hyperlink ref="H383" r:id="rId_hyperlink_353"/>
    <hyperlink ref="H384" r:id="rId_hyperlink_354"/>
    <hyperlink ref="H385" r:id="rId_hyperlink_355"/>
    <hyperlink ref="H386" r:id="rId_hyperlink_356"/>
    <hyperlink ref="H387" r:id="rId_hyperlink_357"/>
    <hyperlink ref="H388" r:id="rId_hyperlink_358"/>
    <hyperlink ref="H389" r:id="rId_hyperlink_359"/>
    <hyperlink ref="H390" r:id="rId_hyperlink_360"/>
    <hyperlink ref="H391" r:id="rId_hyperlink_361"/>
    <hyperlink ref="H392" r:id="rId_hyperlink_362"/>
    <hyperlink ref="H393" r:id="rId_hyperlink_363"/>
    <hyperlink ref="H394" r:id="rId_hyperlink_364"/>
    <hyperlink ref="H395" r:id="rId_hyperlink_365"/>
    <hyperlink ref="H396" r:id="rId_hyperlink_366"/>
    <hyperlink ref="H397" r:id="rId_hyperlink_367"/>
    <hyperlink ref="H398" r:id="rId_hyperlink_368"/>
    <hyperlink ref="H399" r:id="rId_hyperlink_369"/>
    <hyperlink ref="H400" r:id="rId_hyperlink_370"/>
    <hyperlink ref="H401" r:id="rId_hyperlink_371"/>
    <hyperlink ref="H402" r:id="rId_hyperlink_372"/>
    <hyperlink ref="H403" r:id="rId_hyperlink_373"/>
    <hyperlink ref="H404" r:id="rId_hyperlink_374"/>
    <hyperlink ref="H405" r:id="rId_hyperlink_375"/>
    <hyperlink ref="H406" r:id="rId_hyperlink_376"/>
    <hyperlink ref="H407" r:id="rId_hyperlink_377"/>
    <hyperlink ref="H409" r:id="rId_hyperlink_378"/>
    <hyperlink ref="H410" r:id="rId_hyperlink_379"/>
    <hyperlink ref="H411" r:id="rId_hyperlink_380"/>
    <hyperlink ref="H412" r:id="rId_hyperlink_381"/>
    <hyperlink ref="H413" r:id="rId_hyperlink_382"/>
    <hyperlink ref="H414" r:id="rId_hyperlink_383"/>
    <hyperlink ref="H415" r:id="rId_hyperlink_384"/>
    <hyperlink ref="H417" r:id="rId_hyperlink_385"/>
    <hyperlink ref="H418" r:id="rId_hyperlink_386"/>
    <hyperlink ref="H419" r:id="rId_hyperlink_387"/>
    <hyperlink ref="H420" r:id="rId_hyperlink_388"/>
    <hyperlink ref="H421" r:id="rId_hyperlink_389"/>
    <hyperlink ref="H422" r:id="rId_hyperlink_390"/>
    <hyperlink ref="H423" r:id="rId_hyperlink_391"/>
    <hyperlink ref="H424" r:id="rId_hyperlink_392"/>
    <hyperlink ref="H425" r:id="rId_hyperlink_393"/>
    <hyperlink ref="H426" r:id="rId_hyperlink_394"/>
    <hyperlink ref="H427" r:id="rId_hyperlink_395"/>
    <hyperlink ref="H428" r:id="rId_hyperlink_396"/>
    <hyperlink ref="H429" r:id="rId_hyperlink_397"/>
    <hyperlink ref="H430" r:id="rId_hyperlink_398"/>
    <hyperlink ref="H431" r:id="rId_hyperlink_399"/>
    <hyperlink ref="H432" r:id="rId_hyperlink_400"/>
    <hyperlink ref="H433" r:id="rId_hyperlink_401"/>
    <hyperlink ref="H434" r:id="rId_hyperlink_402"/>
    <hyperlink ref="H435" r:id="rId_hyperlink_403"/>
    <hyperlink ref="H436" r:id="rId_hyperlink_404"/>
    <hyperlink ref="H437" r:id="rId_hyperlink_405"/>
    <hyperlink ref="H438" r:id="rId_hyperlink_406"/>
    <hyperlink ref="H439" r:id="rId_hyperlink_407"/>
    <hyperlink ref="H440" r:id="rId_hyperlink_408"/>
    <hyperlink ref="H441" r:id="rId_hyperlink_409"/>
    <hyperlink ref="H442" r:id="rId_hyperlink_410"/>
    <hyperlink ref="H443" r:id="rId_hyperlink_411"/>
    <hyperlink ref="H444" r:id="rId_hyperlink_412"/>
    <hyperlink ref="H445" r:id="rId_hyperlink_413"/>
    <hyperlink ref="H446" r:id="rId_hyperlink_414"/>
    <hyperlink ref="H447" r:id="rId_hyperlink_415"/>
    <hyperlink ref="H448" r:id="rId_hyperlink_416"/>
    <hyperlink ref="H449" r:id="rId_hyperlink_417"/>
    <hyperlink ref="H450" r:id="rId_hyperlink_418"/>
    <hyperlink ref="H451" r:id="rId_hyperlink_419"/>
    <hyperlink ref="H452" r:id="rId_hyperlink_420"/>
    <hyperlink ref="H453" r:id="rId_hyperlink_421"/>
    <hyperlink ref="H454" r:id="rId_hyperlink_422"/>
    <hyperlink ref="H455" r:id="rId_hyperlink_423"/>
    <hyperlink ref="H456" r:id="rId_hyperlink_424"/>
    <hyperlink ref="H457" r:id="rId_hyperlink_425"/>
    <hyperlink ref="H458" r:id="rId_hyperlink_426"/>
    <hyperlink ref="H459" r:id="rId_hyperlink_427"/>
    <hyperlink ref="H460" r:id="rId_hyperlink_428"/>
    <hyperlink ref="H461" r:id="rId_hyperlink_429"/>
    <hyperlink ref="H462" r:id="rId_hyperlink_430"/>
    <hyperlink ref="H463" r:id="rId_hyperlink_431"/>
    <hyperlink ref="H464" r:id="rId_hyperlink_432"/>
    <hyperlink ref="H465" r:id="rId_hyperlink_433"/>
    <hyperlink ref="H466" r:id="rId_hyperlink_434"/>
    <hyperlink ref="H467" r:id="rId_hyperlink_435"/>
    <hyperlink ref="H468" r:id="rId_hyperlink_436"/>
    <hyperlink ref="H469" r:id="rId_hyperlink_437"/>
    <hyperlink ref="H470" r:id="rId_hyperlink_438"/>
    <hyperlink ref="H471" r:id="rId_hyperlink_439"/>
    <hyperlink ref="H472" r:id="rId_hyperlink_440"/>
    <hyperlink ref="H473" r:id="rId_hyperlink_441"/>
    <hyperlink ref="H474" r:id="rId_hyperlink_442"/>
    <hyperlink ref="H475" r:id="rId_hyperlink_443"/>
    <hyperlink ref="H476" r:id="rId_hyperlink_444"/>
    <hyperlink ref="H477" r:id="rId_hyperlink_445"/>
    <hyperlink ref="H478" r:id="rId_hyperlink_446"/>
    <hyperlink ref="H479" r:id="rId_hyperlink_447"/>
    <hyperlink ref="H480" r:id="rId_hyperlink_448"/>
    <hyperlink ref="H481" r:id="rId_hyperlink_449"/>
    <hyperlink ref="H483" r:id="rId_hyperlink_450"/>
    <hyperlink ref="H484" r:id="rId_hyperlink_451"/>
    <hyperlink ref="H485" r:id="rId_hyperlink_452"/>
    <hyperlink ref="H487" r:id="rId_hyperlink_453"/>
    <hyperlink ref="H488" r:id="rId_hyperlink_454"/>
    <hyperlink ref="H490" r:id="rId_hyperlink_455"/>
    <hyperlink ref="H491" r:id="rId_hyperlink_456"/>
    <hyperlink ref="H492" r:id="rId_hyperlink_457"/>
    <hyperlink ref="H494" r:id="rId_hyperlink_458"/>
    <hyperlink ref="H495" r:id="rId_hyperlink_459"/>
    <hyperlink ref="H496" r:id="rId_hyperlink_460"/>
    <hyperlink ref="H497" r:id="rId_hyperlink_461"/>
    <hyperlink ref="H498" r:id="rId_hyperlink_462"/>
    <hyperlink ref="H500" r:id="rId_hyperlink_463"/>
    <hyperlink ref="H501" r:id="rId_hyperlink_464"/>
    <hyperlink ref="H502" r:id="rId_hyperlink_465"/>
    <hyperlink ref="H503" r:id="rId_hyperlink_466"/>
    <hyperlink ref="H504" r:id="rId_hyperlink_467"/>
    <hyperlink ref="H505" r:id="rId_hyperlink_468"/>
    <hyperlink ref="H506" r:id="rId_hyperlink_469"/>
    <hyperlink ref="H507" r:id="rId_hyperlink_470"/>
    <hyperlink ref="H508" r:id="rId_hyperlink_471"/>
    <hyperlink ref="H509" r:id="rId_hyperlink_472"/>
    <hyperlink ref="H510" r:id="rId_hyperlink_473"/>
    <hyperlink ref="H511" r:id="rId_hyperlink_474"/>
    <hyperlink ref="H512" r:id="rId_hyperlink_475"/>
    <hyperlink ref="H513" r:id="rId_hyperlink_476"/>
    <hyperlink ref="H514" r:id="rId_hyperlink_477"/>
    <hyperlink ref="H515" r:id="rId_hyperlink_478"/>
    <hyperlink ref="H516" r:id="rId_hyperlink_479"/>
    <hyperlink ref="H517" r:id="rId_hyperlink_480"/>
    <hyperlink ref="H518" r:id="rId_hyperlink_481"/>
    <hyperlink ref="H519" r:id="rId_hyperlink_482"/>
    <hyperlink ref="H520" r:id="rId_hyperlink_483"/>
    <hyperlink ref="H521" r:id="rId_hyperlink_484"/>
    <hyperlink ref="H522" r:id="rId_hyperlink_485"/>
    <hyperlink ref="H523" r:id="rId_hyperlink_486"/>
    <hyperlink ref="H524" r:id="rId_hyperlink_487"/>
    <hyperlink ref="H525" r:id="rId_hyperlink_488"/>
    <hyperlink ref="H526" r:id="rId_hyperlink_489"/>
    <hyperlink ref="H527" r:id="rId_hyperlink_490"/>
    <hyperlink ref="H528" r:id="rId_hyperlink_491"/>
    <hyperlink ref="H529" r:id="rId_hyperlink_492"/>
    <hyperlink ref="H530" r:id="rId_hyperlink_493"/>
    <hyperlink ref="H531" r:id="rId_hyperlink_494"/>
    <hyperlink ref="H532" r:id="rId_hyperlink_495"/>
    <hyperlink ref="H533" r:id="rId_hyperlink_496"/>
    <hyperlink ref="H534" r:id="rId_hyperlink_497"/>
    <hyperlink ref="H535" r:id="rId_hyperlink_498"/>
    <hyperlink ref="H536" r:id="rId_hyperlink_499"/>
    <hyperlink ref="H537" r:id="rId_hyperlink_500"/>
    <hyperlink ref="H538" r:id="rId_hyperlink_501"/>
    <hyperlink ref="H539" r:id="rId_hyperlink_502"/>
    <hyperlink ref="H540" r:id="rId_hyperlink_503"/>
    <hyperlink ref="H541" r:id="rId_hyperlink_504"/>
    <hyperlink ref="H542" r:id="rId_hyperlink_505"/>
    <hyperlink ref="H543" r:id="rId_hyperlink_506"/>
    <hyperlink ref="H544" r:id="rId_hyperlink_507"/>
    <hyperlink ref="H545" r:id="rId_hyperlink_508"/>
    <hyperlink ref="H546" r:id="rId_hyperlink_509"/>
    <hyperlink ref="H547" r:id="rId_hyperlink_510"/>
    <hyperlink ref="H548" r:id="rId_hyperlink_511"/>
    <hyperlink ref="H550" r:id="rId_hyperlink_512"/>
    <hyperlink ref="H551" r:id="rId_hyperlink_513"/>
    <hyperlink ref="H552" r:id="rId_hyperlink_514"/>
    <hyperlink ref="H553" r:id="rId_hyperlink_515"/>
    <hyperlink ref="H554" r:id="rId_hyperlink_516"/>
    <hyperlink ref="H556" r:id="rId_hyperlink_517"/>
    <hyperlink ref="H557" r:id="rId_hyperlink_518"/>
    <hyperlink ref="H558" r:id="rId_hyperlink_519"/>
    <hyperlink ref="H559" r:id="rId_hyperlink_520"/>
    <hyperlink ref="H560" r:id="rId_hyperlink_521"/>
    <hyperlink ref="H561" r:id="rId_hyperlink_522"/>
    <hyperlink ref="H562" r:id="rId_hyperlink_523"/>
    <hyperlink ref="H563" r:id="rId_hyperlink_524"/>
    <hyperlink ref="H564" r:id="rId_hyperlink_525"/>
    <hyperlink ref="H566" r:id="rId_hyperlink_526"/>
    <hyperlink ref="H567" r:id="rId_hyperlink_527"/>
    <hyperlink ref="H568" r:id="rId_hyperlink_528"/>
    <hyperlink ref="H569" r:id="rId_hyperlink_529"/>
    <hyperlink ref="H570" r:id="rId_hyperlink_530"/>
    <hyperlink ref="H572" r:id="rId_hyperlink_531"/>
    <hyperlink ref="H573" r:id="rId_hyperlink_532"/>
    <hyperlink ref="H574" r:id="rId_hyperlink_533"/>
    <hyperlink ref="H575" r:id="rId_hyperlink_534"/>
    <hyperlink ref="H576" r:id="rId_hyperlink_535"/>
    <hyperlink ref="H577" r:id="rId_hyperlink_536"/>
    <hyperlink ref="H578" r:id="rId_hyperlink_537"/>
    <hyperlink ref="H579" r:id="rId_hyperlink_538"/>
    <hyperlink ref="H580" r:id="rId_hyperlink_539"/>
    <hyperlink ref="H581" r:id="rId_hyperlink_540"/>
    <hyperlink ref="H582" r:id="rId_hyperlink_541"/>
    <hyperlink ref="H584" r:id="rId_hyperlink_542"/>
    <hyperlink ref="H585" r:id="rId_hyperlink_543"/>
    <hyperlink ref="H586" r:id="rId_hyperlink_544"/>
    <hyperlink ref="H587" r:id="rId_hyperlink_545"/>
    <hyperlink ref="H589" r:id="rId_hyperlink_546"/>
    <hyperlink ref="H591" r:id="rId_hyperlink_547"/>
    <hyperlink ref="H592" r:id="rId_hyperlink_548"/>
    <hyperlink ref="H593" r:id="rId_hyperlink_549"/>
    <hyperlink ref="H594" r:id="rId_hyperlink_550"/>
    <hyperlink ref="H595" r:id="rId_hyperlink_551"/>
    <hyperlink ref="H596" r:id="rId_hyperlink_552"/>
    <hyperlink ref="H598" r:id="rId_hyperlink_553"/>
    <hyperlink ref="H599" r:id="rId_hyperlink_554"/>
    <hyperlink ref="H601" r:id="rId_hyperlink_555"/>
    <hyperlink ref="H602" r:id="rId_hyperlink_556"/>
    <hyperlink ref="H603" r:id="rId_hyperlink_557"/>
    <hyperlink ref="H605" r:id="rId_hyperlink_558"/>
    <hyperlink ref="H606" r:id="rId_hyperlink_559"/>
    <hyperlink ref="H607" r:id="rId_hyperlink_560"/>
    <hyperlink ref="H608" r:id="rId_hyperlink_561"/>
    <hyperlink ref="H609" r:id="rId_hyperlink_562"/>
    <hyperlink ref="H610" r:id="rId_hyperlink_563"/>
    <hyperlink ref="H611" r:id="rId_hyperlink_564"/>
    <hyperlink ref="H612" r:id="rId_hyperlink_565"/>
    <hyperlink ref="H613" r:id="rId_hyperlink_566"/>
    <hyperlink ref="H614" r:id="rId_hyperlink_567"/>
    <hyperlink ref="H615" r:id="rId_hyperlink_568"/>
    <hyperlink ref="H616" r:id="rId_hyperlink_569"/>
    <hyperlink ref="H617" r:id="rId_hyperlink_570"/>
    <hyperlink ref="H619" r:id="rId_hyperlink_571"/>
    <hyperlink ref="H620" r:id="rId_hyperlink_572"/>
    <hyperlink ref="H621" r:id="rId_hyperlink_573"/>
    <hyperlink ref="H622" r:id="rId_hyperlink_574"/>
    <hyperlink ref="H623" r:id="rId_hyperlink_575"/>
    <hyperlink ref="H624" r:id="rId_hyperlink_576"/>
    <hyperlink ref="H625" r:id="rId_hyperlink_577"/>
    <hyperlink ref="H626" r:id="rId_hyperlink_578"/>
    <hyperlink ref="H627" r:id="rId_hyperlink_579"/>
    <hyperlink ref="H628" r:id="rId_hyperlink_580"/>
    <hyperlink ref="H629" r:id="rId_hyperlink_581"/>
    <hyperlink ref="H630" r:id="rId_hyperlink_582"/>
    <hyperlink ref="H631" r:id="rId_hyperlink_583"/>
    <hyperlink ref="H632" r:id="rId_hyperlink_584"/>
    <hyperlink ref="H633" r:id="rId_hyperlink_585"/>
    <hyperlink ref="H634" r:id="rId_hyperlink_586"/>
    <hyperlink ref="H635" r:id="rId_hyperlink_587"/>
    <hyperlink ref="H636" r:id="rId_hyperlink_588"/>
    <hyperlink ref="H637" r:id="rId_hyperlink_589"/>
    <hyperlink ref="H638" r:id="rId_hyperlink_590"/>
    <hyperlink ref="H639" r:id="rId_hyperlink_591"/>
    <hyperlink ref="H640" r:id="rId_hyperlink_592"/>
    <hyperlink ref="H641" r:id="rId_hyperlink_593"/>
    <hyperlink ref="H642" r:id="rId_hyperlink_594"/>
    <hyperlink ref="H643" r:id="rId_hyperlink_595"/>
    <hyperlink ref="H644" r:id="rId_hyperlink_596"/>
    <hyperlink ref="H646" r:id="rId_hyperlink_597"/>
    <hyperlink ref="H647" r:id="rId_hyperlink_598"/>
    <hyperlink ref="H648" r:id="rId_hyperlink_599"/>
    <hyperlink ref="H649" r:id="rId_hyperlink_600"/>
    <hyperlink ref="H650" r:id="rId_hyperlink_601"/>
    <hyperlink ref="H651" r:id="rId_hyperlink_602"/>
    <hyperlink ref="H652" r:id="rId_hyperlink_603"/>
    <hyperlink ref="H653" r:id="rId_hyperlink_604"/>
    <hyperlink ref="H654" r:id="rId_hyperlink_605"/>
    <hyperlink ref="H655" r:id="rId_hyperlink_606"/>
    <hyperlink ref="H656" r:id="rId_hyperlink_607"/>
    <hyperlink ref="H657" r:id="rId_hyperlink_608"/>
    <hyperlink ref="H658" r:id="rId_hyperlink_609"/>
    <hyperlink ref="H659" r:id="rId_hyperlink_610"/>
    <hyperlink ref="H660" r:id="rId_hyperlink_611"/>
    <hyperlink ref="H661" r:id="rId_hyperlink_612"/>
    <hyperlink ref="H662" r:id="rId_hyperlink_613"/>
    <hyperlink ref="H663" r:id="rId_hyperlink_614"/>
    <hyperlink ref="H664" r:id="rId_hyperlink_615"/>
    <hyperlink ref="H666" r:id="rId_hyperlink_616"/>
    <hyperlink ref="H667" r:id="rId_hyperlink_617"/>
    <hyperlink ref="H668" r:id="rId_hyperlink_618"/>
    <hyperlink ref="H669" r:id="rId_hyperlink_619"/>
    <hyperlink ref="H670" r:id="rId_hyperlink_620"/>
    <hyperlink ref="H671" r:id="rId_hyperlink_621"/>
    <hyperlink ref="H672" r:id="rId_hyperlink_622"/>
    <hyperlink ref="H674" r:id="rId_hyperlink_623"/>
    <hyperlink ref="H675" r:id="rId_hyperlink_624"/>
    <hyperlink ref="H676" r:id="rId_hyperlink_625"/>
    <hyperlink ref="H677" r:id="rId_hyperlink_626"/>
    <hyperlink ref="H678" r:id="rId_hyperlink_627"/>
    <hyperlink ref="H679" r:id="rId_hyperlink_628"/>
    <hyperlink ref="H680" r:id="rId_hyperlink_629"/>
    <hyperlink ref="H681" r:id="rId_hyperlink_630"/>
    <hyperlink ref="H683" r:id="rId_hyperlink_631"/>
    <hyperlink ref="H684" r:id="rId_hyperlink_632"/>
    <hyperlink ref="H685" r:id="rId_hyperlink_633"/>
    <hyperlink ref="H686" r:id="rId_hyperlink_634"/>
    <hyperlink ref="H687" r:id="rId_hyperlink_635"/>
    <hyperlink ref="H689" r:id="rId_hyperlink_636"/>
    <hyperlink ref="H690" r:id="rId_hyperlink_637"/>
    <hyperlink ref="H691" r:id="rId_hyperlink_638"/>
    <hyperlink ref="H692" r:id="rId_hyperlink_639"/>
    <hyperlink ref="H693" r:id="rId_hyperlink_640"/>
    <hyperlink ref="H694" r:id="rId_hyperlink_641"/>
    <hyperlink ref="H695" r:id="rId_hyperlink_642"/>
    <hyperlink ref="H696" r:id="rId_hyperlink_643"/>
    <hyperlink ref="H697" r:id="rId_hyperlink_644"/>
    <hyperlink ref="H698" r:id="rId_hyperlink_645"/>
    <hyperlink ref="H699" r:id="rId_hyperlink_646"/>
    <hyperlink ref="H700" r:id="rId_hyperlink_647"/>
    <hyperlink ref="H701" r:id="rId_hyperlink_648"/>
    <hyperlink ref="H702" r:id="rId_hyperlink_649"/>
    <hyperlink ref="H703" r:id="rId_hyperlink_650"/>
    <hyperlink ref="H704" r:id="rId_hyperlink_651"/>
    <hyperlink ref="H706" r:id="rId_hyperlink_652"/>
    <hyperlink ref="H707" r:id="rId_hyperlink_653"/>
    <hyperlink ref="H708" r:id="rId_hyperlink_654"/>
    <hyperlink ref="H709" r:id="rId_hyperlink_655"/>
    <hyperlink ref="H711" r:id="rId_hyperlink_656"/>
    <hyperlink ref="H712" r:id="rId_hyperlink_657"/>
    <hyperlink ref="H713" r:id="rId_hyperlink_658"/>
    <hyperlink ref="H714" r:id="rId_hyperlink_659"/>
    <hyperlink ref="H715" r:id="rId_hyperlink_660"/>
    <hyperlink ref="H716" r:id="rId_hyperlink_661"/>
    <hyperlink ref="H717" r:id="rId_hyperlink_662"/>
    <hyperlink ref="H719" r:id="rId_hyperlink_663"/>
    <hyperlink ref="H720" r:id="rId_hyperlink_664"/>
    <hyperlink ref="H721" r:id="rId_hyperlink_665"/>
    <hyperlink ref="H722" r:id="rId_hyperlink_666"/>
    <hyperlink ref="H724" r:id="rId_hyperlink_667"/>
    <hyperlink ref="H725" r:id="rId_hyperlink_668"/>
    <hyperlink ref="H726" r:id="rId_hyperlink_669"/>
    <hyperlink ref="H727" r:id="rId_hyperlink_670"/>
    <hyperlink ref="H728" r:id="rId_hyperlink_671"/>
    <hyperlink ref="H730" r:id="rId_hyperlink_672"/>
    <hyperlink ref="H731" r:id="rId_hyperlink_673"/>
    <hyperlink ref="H732" r:id="rId_hyperlink_674"/>
    <hyperlink ref="H733" r:id="rId_hyperlink_675"/>
    <hyperlink ref="H734" r:id="rId_hyperlink_676"/>
    <hyperlink ref="H735" r:id="rId_hyperlink_677"/>
    <hyperlink ref="H736" r:id="rId_hyperlink_678"/>
    <hyperlink ref="H737" r:id="rId_hyperlink_679"/>
    <hyperlink ref="H738" r:id="rId_hyperlink_680"/>
    <hyperlink ref="H739" r:id="rId_hyperlink_681"/>
    <hyperlink ref="H740" r:id="rId_hyperlink_682"/>
    <hyperlink ref="H741" r:id="rId_hyperlink_683"/>
    <hyperlink ref="H742" r:id="rId_hyperlink_684"/>
    <hyperlink ref="H743" r:id="rId_hyperlink_685"/>
    <hyperlink ref="H744" r:id="rId_hyperlink_686"/>
    <hyperlink ref="H745" r:id="rId_hyperlink_687"/>
    <hyperlink ref="H746" r:id="rId_hyperlink_688"/>
    <hyperlink ref="H747" r:id="rId_hyperlink_689"/>
    <hyperlink ref="H748" r:id="rId_hyperlink_690"/>
    <hyperlink ref="H749" r:id="rId_hyperlink_691"/>
    <hyperlink ref="H750" r:id="rId_hyperlink_692"/>
    <hyperlink ref="H751" r:id="rId_hyperlink_693"/>
    <hyperlink ref="H752" r:id="rId_hyperlink_694"/>
    <hyperlink ref="H753" r:id="rId_hyperlink_695"/>
    <hyperlink ref="H754" r:id="rId_hyperlink_696"/>
    <hyperlink ref="H755" r:id="rId_hyperlink_697"/>
    <hyperlink ref="H756" r:id="rId_hyperlink_698"/>
    <hyperlink ref="H757" r:id="rId_hyperlink_699"/>
    <hyperlink ref="H758" r:id="rId_hyperlink_700"/>
    <hyperlink ref="H759" r:id="rId_hyperlink_701"/>
    <hyperlink ref="H761" r:id="rId_hyperlink_702"/>
    <hyperlink ref="H762" r:id="rId_hyperlink_703"/>
    <hyperlink ref="H764" r:id="rId_hyperlink_704"/>
    <hyperlink ref="H765" r:id="rId_hyperlink_705"/>
    <hyperlink ref="H766" r:id="rId_hyperlink_706"/>
    <hyperlink ref="H767" r:id="rId_hyperlink_707"/>
    <hyperlink ref="H768" r:id="rId_hyperlink_708"/>
    <hyperlink ref="H769" r:id="rId_hyperlink_709"/>
    <hyperlink ref="H770" r:id="rId_hyperlink_710"/>
    <hyperlink ref="H771" r:id="rId_hyperlink_711"/>
    <hyperlink ref="H772" r:id="rId_hyperlink_712"/>
    <hyperlink ref="H773" r:id="rId_hyperlink_713"/>
    <hyperlink ref="H774" r:id="rId_hyperlink_714"/>
    <hyperlink ref="H775" r:id="rId_hyperlink_715"/>
    <hyperlink ref="H776" r:id="rId_hyperlink_716"/>
    <hyperlink ref="H777" r:id="rId_hyperlink_717"/>
    <hyperlink ref="H778" r:id="rId_hyperlink_718"/>
    <hyperlink ref="H780" r:id="rId_hyperlink_719"/>
    <hyperlink ref="H782" r:id="rId_hyperlink_720"/>
    <hyperlink ref="H783" r:id="rId_hyperlink_721"/>
    <hyperlink ref="H784" r:id="rId_hyperlink_722"/>
    <hyperlink ref="H785" r:id="rId_hyperlink_723"/>
    <hyperlink ref="H786" r:id="rId_hyperlink_724"/>
    <hyperlink ref="H787" r:id="rId_hyperlink_725"/>
    <hyperlink ref="H789" r:id="rId_hyperlink_726"/>
    <hyperlink ref="H790" r:id="rId_hyperlink_727"/>
    <hyperlink ref="H791" r:id="rId_hyperlink_728"/>
    <hyperlink ref="H792" r:id="rId_hyperlink_729"/>
    <hyperlink ref="H793" r:id="rId_hyperlink_730"/>
    <hyperlink ref="H794" r:id="rId_hyperlink_731"/>
    <hyperlink ref="H795" r:id="rId_hyperlink_732"/>
    <hyperlink ref="H796" r:id="rId_hyperlink_733"/>
    <hyperlink ref="H797" r:id="rId_hyperlink_734"/>
    <hyperlink ref="H798" r:id="rId_hyperlink_735"/>
    <hyperlink ref="H799" r:id="rId_hyperlink_736"/>
    <hyperlink ref="H800" r:id="rId_hyperlink_737"/>
    <hyperlink ref="H801" r:id="rId_hyperlink_738"/>
    <hyperlink ref="H802" r:id="rId_hyperlink_739"/>
    <hyperlink ref="H803" r:id="rId_hyperlink_740"/>
    <hyperlink ref="H804" r:id="rId_hyperlink_741"/>
    <hyperlink ref="H805" r:id="rId_hyperlink_742"/>
    <hyperlink ref="H806" r:id="rId_hyperlink_743"/>
    <hyperlink ref="H807" r:id="rId_hyperlink_744"/>
    <hyperlink ref="H808" r:id="rId_hyperlink_745"/>
    <hyperlink ref="H809" r:id="rId_hyperlink_746"/>
    <hyperlink ref="H810" r:id="rId_hyperlink_747"/>
    <hyperlink ref="H811" r:id="rId_hyperlink_748"/>
    <hyperlink ref="H812" r:id="rId_hyperlink_749"/>
    <hyperlink ref="H813" r:id="rId_hyperlink_750"/>
    <hyperlink ref="H814" r:id="rId_hyperlink_751"/>
    <hyperlink ref="H815" r:id="rId_hyperlink_752"/>
    <hyperlink ref="H816" r:id="rId_hyperlink_753"/>
    <hyperlink ref="H817" r:id="rId_hyperlink_754"/>
    <hyperlink ref="H818" r:id="rId_hyperlink_755"/>
    <hyperlink ref="H819" r:id="rId_hyperlink_756"/>
    <hyperlink ref="H820" r:id="rId_hyperlink_757"/>
    <hyperlink ref="H821" r:id="rId_hyperlink_758"/>
    <hyperlink ref="H822" r:id="rId_hyperlink_759"/>
    <hyperlink ref="H823" r:id="rId_hyperlink_760"/>
    <hyperlink ref="H824" r:id="rId_hyperlink_761"/>
    <hyperlink ref="H825" r:id="rId_hyperlink_762"/>
    <hyperlink ref="H826" r:id="rId_hyperlink_763"/>
    <hyperlink ref="H827" r:id="rId_hyperlink_764"/>
    <hyperlink ref="H828" r:id="rId_hyperlink_765"/>
    <hyperlink ref="H829" r:id="rId_hyperlink_766"/>
    <hyperlink ref="H830" r:id="rId_hyperlink_767"/>
    <hyperlink ref="H832" r:id="rId_hyperlink_768"/>
    <hyperlink ref="H833" r:id="rId_hyperlink_769"/>
    <hyperlink ref="H835" r:id="rId_hyperlink_770"/>
    <hyperlink ref="H836" r:id="rId_hyperlink_771"/>
    <hyperlink ref="H837" r:id="rId_hyperlink_772"/>
    <hyperlink ref="H838" r:id="rId_hyperlink_773"/>
    <hyperlink ref="H839" r:id="rId_hyperlink_774"/>
    <hyperlink ref="H840" r:id="rId_hyperlink_775"/>
    <hyperlink ref="H841" r:id="rId_hyperlink_776"/>
    <hyperlink ref="H842" r:id="rId_hyperlink_777"/>
    <hyperlink ref="H843" r:id="rId_hyperlink_778"/>
    <hyperlink ref="H844" r:id="rId_hyperlink_779"/>
    <hyperlink ref="H845" r:id="rId_hyperlink_780"/>
    <hyperlink ref="H846" r:id="rId_hyperlink_781"/>
    <hyperlink ref="H847" r:id="rId_hyperlink_782"/>
    <hyperlink ref="H848" r:id="rId_hyperlink_783"/>
    <hyperlink ref="H849" r:id="rId_hyperlink_784"/>
    <hyperlink ref="H850" r:id="rId_hyperlink_785"/>
    <hyperlink ref="H851" r:id="rId_hyperlink_786"/>
    <hyperlink ref="H852" r:id="rId_hyperlink_787"/>
    <hyperlink ref="H853" r:id="rId_hyperlink_788"/>
    <hyperlink ref="H854" r:id="rId_hyperlink_789"/>
    <hyperlink ref="H855" r:id="rId_hyperlink_790"/>
    <hyperlink ref="H856" r:id="rId_hyperlink_791"/>
    <hyperlink ref="H857" r:id="rId_hyperlink_792"/>
    <hyperlink ref="H858" r:id="rId_hyperlink_793"/>
    <hyperlink ref="H859" r:id="rId_hyperlink_794"/>
    <hyperlink ref="H860" r:id="rId_hyperlink_795"/>
    <hyperlink ref="H861" r:id="rId_hyperlink_796"/>
    <hyperlink ref="H862" r:id="rId_hyperlink_797"/>
    <hyperlink ref="H863" r:id="rId_hyperlink_798"/>
    <hyperlink ref="H864" r:id="rId_hyperlink_799"/>
    <hyperlink ref="H865" r:id="rId_hyperlink_800"/>
    <hyperlink ref="H866" r:id="rId_hyperlink_801"/>
    <hyperlink ref="H867" r:id="rId_hyperlink_802"/>
    <hyperlink ref="H868" r:id="rId_hyperlink_803"/>
    <hyperlink ref="H869" r:id="rId_hyperlink_804"/>
    <hyperlink ref="H870" r:id="rId_hyperlink_805"/>
    <hyperlink ref="H871" r:id="rId_hyperlink_806"/>
    <hyperlink ref="H872" r:id="rId_hyperlink_807"/>
    <hyperlink ref="H873" r:id="rId_hyperlink_808"/>
    <hyperlink ref="H874" r:id="rId_hyperlink_809"/>
    <hyperlink ref="H875" r:id="rId_hyperlink_810"/>
    <hyperlink ref="H876" r:id="rId_hyperlink_811"/>
    <hyperlink ref="H877" r:id="rId_hyperlink_812"/>
    <hyperlink ref="H878" r:id="rId_hyperlink_813"/>
    <hyperlink ref="H879" r:id="rId_hyperlink_814"/>
    <hyperlink ref="H880" r:id="rId_hyperlink_815"/>
    <hyperlink ref="H881" r:id="rId_hyperlink_816"/>
    <hyperlink ref="H882" r:id="rId_hyperlink_817"/>
    <hyperlink ref="H883" r:id="rId_hyperlink_818"/>
    <hyperlink ref="H884" r:id="rId_hyperlink_819"/>
    <hyperlink ref="H885" r:id="rId_hyperlink_820"/>
    <hyperlink ref="H886" r:id="rId_hyperlink_821"/>
    <hyperlink ref="H887" r:id="rId_hyperlink_822"/>
    <hyperlink ref="H888" r:id="rId_hyperlink_823"/>
    <hyperlink ref="H889" r:id="rId_hyperlink_824"/>
    <hyperlink ref="H890" r:id="rId_hyperlink_825"/>
    <hyperlink ref="H891" r:id="rId_hyperlink_826"/>
    <hyperlink ref="H892" r:id="rId_hyperlink_827"/>
    <hyperlink ref="H893" r:id="rId_hyperlink_828"/>
    <hyperlink ref="H894" r:id="rId_hyperlink_829"/>
    <hyperlink ref="H895" r:id="rId_hyperlink_830"/>
    <hyperlink ref="H896" r:id="rId_hyperlink_831"/>
    <hyperlink ref="H897" r:id="rId_hyperlink_832"/>
    <hyperlink ref="H898" r:id="rId_hyperlink_833"/>
    <hyperlink ref="H899" r:id="rId_hyperlink_834"/>
    <hyperlink ref="H901" r:id="rId_hyperlink_835"/>
    <hyperlink ref="H902" r:id="rId_hyperlink_836"/>
    <hyperlink ref="H904" r:id="rId_hyperlink_837"/>
    <hyperlink ref="H905" r:id="rId_hyperlink_838"/>
    <hyperlink ref="H906" r:id="rId_hyperlink_839"/>
    <hyperlink ref="H907" r:id="rId_hyperlink_840"/>
    <hyperlink ref="H908" r:id="rId_hyperlink_841"/>
    <hyperlink ref="H909" r:id="rId_hyperlink_842"/>
    <hyperlink ref="H910" r:id="rId_hyperlink_843"/>
    <hyperlink ref="H911" r:id="rId_hyperlink_844"/>
    <hyperlink ref="H912" r:id="rId_hyperlink_845"/>
    <hyperlink ref="H913" r:id="rId_hyperlink_846"/>
    <hyperlink ref="H914" r:id="rId_hyperlink_847"/>
    <hyperlink ref="H915" r:id="rId_hyperlink_848"/>
    <hyperlink ref="H916" r:id="rId_hyperlink_849"/>
    <hyperlink ref="H917" r:id="rId_hyperlink_850"/>
    <hyperlink ref="H919" r:id="rId_hyperlink_851"/>
    <hyperlink ref="H920" r:id="rId_hyperlink_852"/>
    <hyperlink ref="H921" r:id="rId_hyperlink_853"/>
    <hyperlink ref="H922" r:id="rId_hyperlink_854"/>
    <hyperlink ref="H923" r:id="rId_hyperlink_855"/>
    <hyperlink ref="H924" r:id="rId_hyperlink_856"/>
    <hyperlink ref="H925" r:id="rId_hyperlink_857"/>
    <hyperlink ref="H926" r:id="rId_hyperlink_858"/>
    <hyperlink ref="H927" r:id="rId_hyperlink_859"/>
    <hyperlink ref="H928" r:id="rId_hyperlink_860"/>
    <hyperlink ref="H929" r:id="rId_hyperlink_861"/>
    <hyperlink ref="H930" r:id="rId_hyperlink_862"/>
    <hyperlink ref="H931" r:id="rId_hyperlink_863"/>
    <hyperlink ref="H933" r:id="rId_hyperlink_864"/>
    <hyperlink ref="H934" r:id="rId_hyperlink_865"/>
    <hyperlink ref="H935" r:id="rId_hyperlink_866"/>
    <hyperlink ref="H936" r:id="rId_hyperlink_867"/>
    <hyperlink ref="H937" r:id="rId_hyperlink_868"/>
    <hyperlink ref="H938" r:id="rId_hyperlink_869"/>
    <hyperlink ref="H939" r:id="rId_hyperlink_870"/>
    <hyperlink ref="H941" r:id="rId_hyperlink_871"/>
    <hyperlink ref="H942" r:id="rId_hyperlink_872"/>
    <hyperlink ref="H943" r:id="rId_hyperlink_873"/>
    <hyperlink ref="H944" r:id="rId_hyperlink_874"/>
    <hyperlink ref="H945" r:id="rId_hyperlink_875"/>
    <hyperlink ref="H946" r:id="rId_hyperlink_876"/>
    <hyperlink ref="H947" r:id="rId_hyperlink_877"/>
    <hyperlink ref="H948" r:id="rId_hyperlink_878"/>
    <hyperlink ref="H949" r:id="rId_hyperlink_879"/>
    <hyperlink ref="H950" r:id="rId_hyperlink_880"/>
    <hyperlink ref="H951" r:id="rId_hyperlink_881"/>
    <hyperlink ref="H952" r:id="rId_hyperlink_882"/>
    <hyperlink ref="H953" r:id="rId_hyperlink_883"/>
    <hyperlink ref="H954" r:id="rId_hyperlink_884"/>
    <hyperlink ref="H955" r:id="rId_hyperlink_885"/>
    <hyperlink ref="H956" r:id="rId_hyperlink_886"/>
    <hyperlink ref="H957" r:id="rId_hyperlink_887"/>
    <hyperlink ref="H958" r:id="rId_hyperlink_888"/>
    <hyperlink ref="H959" r:id="rId_hyperlink_889"/>
    <hyperlink ref="H960" r:id="rId_hyperlink_890"/>
    <hyperlink ref="H961" r:id="rId_hyperlink_891"/>
    <hyperlink ref="H962" r:id="rId_hyperlink_892"/>
    <hyperlink ref="H963" r:id="rId_hyperlink_893"/>
    <hyperlink ref="H964" r:id="rId_hyperlink_894"/>
    <hyperlink ref="H965" r:id="rId_hyperlink_895"/>
    <hyperlink ref="H966" r:id="rId_hyperlink_896"/>
    <hyperlink ref="H967" r:id="rId_hyperlink_897"/>
    <hyperlink ref="H968" r:id="rId_hyperlink_898"/>
    <hyperlink ref="H969" r:id="rId_hyperlink_899"/>
    <hyperlink ref="H970" r:id="rId_hyperlink_900"/>
    <hyperlink ref="H971" r:id="rId_hyperlink_901"/>
    <hyperlink ref="H972" r:id="rId_hyperlink_902"/>
    <hyperlink ref="H973" r:id="rId_hyperlink_903"/>
    <hyperlink ref="H974" r:id="rId_hyperlink_904"/>
    <hyperlink ref="H975" r:id="rId_hyperlink_905"/>
    <hyperlink ref="H976" r:id="rId_hyperlink_906"/>
    <hyperlink ref="H978" r:id="rId_hyperlink_907"/>
    <hyperlink ref="H979" r:id="rId_hyperlink_908"/>
    <hyperlink ref="H980" r:id="rId_hyperlink_909"/>
    <hyperlink ref="H981" r:id="rId_hyperlink_910"/>
    <hyperlink ref="H982" r:id="rId_hyperlink_911"/>
    <hyperlink ref="H984" r:id="rId_hyperlink_912"/>
    <hyperlink ref="H985" r:id="rId_hyperlink_913"/>
    <hyperlink ref="H986" r:id="rId_hyperlink_914"/>
    <hyperlink ref="H988" r:id="rId_hyperlink_915"/>
    <hyperlink ref="H989" r:id="rId_hyperlink_916"/>
    <hyperlink ref="H990" r:id="rId_hyperlink_917"/>
    <hyperlink ref="H991" r:id="rId_hyperlink_918"/>
    <hyperlink ref="H992" r:id="rId_hyperlink_919"/>
    <hyperlink ref="H993" r:id="rId_hyperlink_920"/>
    <hyperlink ref="H994" r:id="rId_hyperlink_921"/>
    <hyperlink ref="H995" r:id="rId_hyperlink_922"/>
    <hyperlink ref="H996" r:id="rId_hyperlink_923"/>
    <hyperlink ref="H997" r:id="rId_hyperlink_924"/>
    <hyperlink ref="H998" r:id="rId_hyperlink_925"/>
    <hyperlink ref="H999" r:id="rId_hyperlink_926"/>
    <hyperlink ref="H1000" r:id="rId_hyperlink_927"/>
    <hyperlink ref="H1001" r:id="rId_hyperlink_928"/>
    <hyperlink ref="H1002" r:id="rId_hyperlink_929"/>
    <hyperlink ref="H1003" r:id="rId_hyperlink_930"/>
    <hyperlink ref="H1004" r:id="rId_hyperlink_931"/>
    <hyperlink ref="H1005" r:id="rId_hyperlink_932"/>
    <hyperlink ref="H1007" r:id="rId_hyperlink_933"/>
    <hyperlink ref="H1008" r:id="rId_hyperlink_934"/>
    <hyperlink ref="H1009" r:id="rId_hyperlink_935"/>
    <hyperlink ref="H1010" r:id="rId_hyperlink_936"/>
    <hyperlink ref="H1011" r:id="rId_hyperlink_937"/>
    <hyperlink ref="H1012" r:id="rId_hyperlink_938"/>
    <hyperlink ref="H1013" r:id="rId_hyperlink_939"/>
    <hyperlink ref="H1014" r:id="rId_hyperlink_940"/>
    <hyperlink ref="H1015" r:id="rId_hyperlink_941"/>
    <hyperlink ref="H1016" r:id="rId_hyperlink_942"/>
    <hyperlink ref="H1017" r:id="rId_hyperlink_943"/>
    <hyperlink ref="H1019" r:id="rId_hyperlink_944"/>
    <hyperlink ref="H1020" r:id="rId_hyperlink_945"/>
    <hyperlink ref="H1021" r:id="rId_hyperlink_946"/>
    <hyperlink ref="H1022" r:id="rId_hyperlink_947"/>
    <hyperlink ref="H1023" r:id="rId_hyperlink_948"/>
    <hyperlink ref="H1024" r:id="rId_hyperlink_949"/>
    <hyperlink ref="H1025" r:id="rId_hyperlink_950"/>
    <hyperlink ref="H1026" r:id="rId_hyperlink_951"/>
    <hyperlink ref="H1027" r:id="rId_hyperlink_952"/>
    <hyperlink ref="H1028" r:id="rId_hyperlink_953"/>
    <hyperlink ref="H1029" r:id="rId_hyperlink_954"/>
    <hyperlink ref="H1030" r:id="rId_hyperlink_955"/>
    <hyperlink ref="H1031" r:id="rId_hyperlink_956"/>
    <hyperlink ref="H1033" r:id="rId_hyperlink_957"/>
    <hyperlink ref="H1034" r:id="rId_hyperlink_958"/>
    <hyperlink ref="H1035" r:id="rId_hyperlink_959"/>
    <hyperlink ref="H1037" r:id="rId_hyperlink_960"/>
    <hyperlink ref="H1038" r:id="rId_hyperlink_961"/>
    <hyperlink ref="H1039" r:id="rId_hyperlink_962"/>
    <hyperlink ref="H1040" r:id="rId_hyperlink_963"/>
    <hyperlink ref="H1041" r:id="rId_hyperlink_964"/>
    <hyperlink ref="H1043" r:id="rId_hyperlink_965"/>
    <hyperlink ref="H1044" r:id="rId_hyperlink_966"/>
    <hyperlink ref="H1045" r:id="rId_hyperlink_967"/>
    <hyperlink ref="H1046" r:id="rId_hyperlink_968"/>
    <hyperlink ref="H1047" r:id="rId_hyperlink_969"/>
    <hyperlink ref="H1048" r:id="rId_hyperlink_970"/>
    <hyperlink ref="H1049" r:id="rId_hyperlink_971"/>
    <hyperlink ref="H1050" r:id="rId_hyperlink_972"/>
    <hyperlink ref="H1051" r:id="rId_hyperlink_973"/>
    <hyperlink ref="H1052" r:id="rId_hyperlink_974"/>
    <hyperlink ref="H1054" r:id="rId_hyperlink_975"/>
    <hyperlink ref="H1055" r:id="rId_hyperlink_976"/>
    <hyperlink ref="H1056" r:id="rId_hyperlink_977"/>
    <hyperlink ref="H1057" r:id="rId_hyperlink_978"/>
    <hyperlink ref="H1058" r:id="rId_hyperlink_979"/>
    <hyperlink ref="H1059" r:id="rId_hyperlink_980"/>
    <hyperlink ref="H1060" r:id="rId_hyperlink_981"/>
    <hyperlink ref="H1061" r:id="rId_hyperlink_982"/>
    <hyperlink ref="H1062" r:id="rId_hyperlink_983"/>
    <hyperlink ref="H1063" r:id="rId_hyperlink_984"/>
    <hyperlink ref="H1064" r:id="rId_hyperlink_985"/>
    <hyperlink ref="H1065" r:id="rId_hyperlink_986"/>
    <hyperlink ref="H1066" r:id="rId_hyperlink_987"/>
    <hyperlink ref="H1067" r:id="rId_hyperlink_988"/>
    <hyperlink ref="H1068" r:id="rId_hyperlink_989"/>
    <hyperlink ref="H1069" r:id="rId_hyperlink_990"/>
    <hyperlink ref="H1070" r:id="rId_hyperlink_991"/>
    <hyperlink ref="H1071" r:id="rId_hyperlink_992"/>
    <hyperlink ref="H1072" r:id="rId_hyperlink_993"/>
    <hyperlink ref="H1073" r:id="rId_hyperlink_994"/>
    <hyperlink ref="H1074" r:id="rId_hyperlink_995"/>
    <hyperlink ref="H1075" r:id="rId_hyperlink_996"/>
    <hyperlink ref="H1076" r:id="rId_hyperlink_997"/>
    <hyperlink ref="H1077" r:id="rId_hyperlink_998"/>
    <hyperlink ref="H1078" r:id="rId_hyperlink_999"/>
    <hyperlink ref="H1079" r:id="rId_hyperlink_1000"/>
    <hyperlink ref="H1080" r:id="rId_hyperlink_1001"/>
    <hyperlink ref="H1081" r:id="rId_hyperlink_1002"/>
    <hyperlink ref="H1082" r:id="rId_hyperlink_1003"/>
    <hyperlink ref="H1084" r:id="rId_hyperlink_1004"/>
    <hyperlink ref="H1085" r:id="rId_hyperlink_1005"/>
    <hyperlink ref="H1086" r:id="rId_hyperlink_1006"/>
    <hyperlink ref="H1087" r:id="rId_hyperlink_1007"/>
    <hyperlink ref="H1088" r:id="rId_hyperlink_1008"/>
    <hyperlink ref="H1089" r:id="rId_hyperlink_1009"/>
    <hyperlink ref="H1090" r:id="rId_hyperlink_1010"/>
    <hyperlink ref="H1091" r:id="rId_hyperlink_1011"/>
    <hyperlink ref="H1092" r:id="rId_hyperlink_1012"/>
    <hyperlink ref="H1093" r:id="rId_hyperlink_1013"/>
    <hyperlink ref="H1095" r:id="rId_hyperlink_1014"/>
    <hyperlink ref="H1096" r:id="rId_hyperlink_1015"/>
    <hyperlink ref="H1097" r:id="rId_hyperlink_1016"/>
    <hyperlink ref="H1098" r:id="rId_hyperlink_1017"/>
    <hyperlink ref="H1099" r:id="rId_hyperlink_1018"/>
    <hyperlink ref="H1101" r:id="rId_hyperlink_1019"/>
    <hyperlink ref="H1102" r:id="rId_hyperlink_1020"/>
    <hyperlink ref="H1104" r:id="rId_hyperlink_1021"/>
    <hyperlink ref="H1105" r:id="rId_hyperlink_1022"/>
    <hyperlink ref="H1106" r:id="rId_hyperlink_1023"/>
    <hyperlink ref="H1108" r:id="rId_hyperlink_1024"/>
    <hyperlink ref="H1110" r:id="rId_hyperlink_1025"/>
    <hyperlink ref="H1111" r:id="rId_hyperlink_1026"/>
    <hyperlink ref="H1113" r:id="rId_hyperlink_1027"/>
    <hyperlink ref="H1115" r:id="rId_hyperlink_1028"/>
    <hyperlink ref="H1116" r:id="rId_hyperlink_1029"/>
    <hyperlink ref="H1117" r:id="rId_hyperlink_1030"/>
    <hyperlink ref="H1118" r:id="rId_hyperlink_1031"/>
    <hyperlink ref="H1119" r:id="rId_hyperlink_1032"/>
    <hyperlink ref="H1120" r:id="rId_hyperlink_1033"/>
    <hyperlink ref="H1121" r:id="rId_hyperlink_1034"/>
    <hyperlink ref="H1122" r:id="rId_hyperlink_1035"/>
    <hyperlink ref="H1123" r:id="rId_hyperlink_1036"/>
    <hyperlink ref="H1124" r:id="rId_hyperlink_1037"/>
    <hyperlink ref="H1126" r:id="rId_hyperlink_1038"/>
    <hyperlink ref="H1127" r:id="rId_hyperlink_1039"/>
    <hyperlink ref="H1128" r:id="rId_hyperlink_1040"/>
    <hyperlink ref="H1129" r:id="rId_hyperlink_1041"/>
    <hyperlink ref="H1130" r:id="rId_hyperlink_1042"/>
    <hyperlink ref="H1131" r:id="rId_hyperlink_1043"/>
    <hyperlink ref="H1132" r:id="rId_hyperlink_1044"/>
    <hyperlink ref="H1133" r:id="rId_hyperlink_1045"/>
    <hyperlink ref="H1134" r:id="rId_hyperlink_1046"/>
    <hyperlink ref="H1135" r:id="rId_hyperlink_1047"/>
    <hyperlink ref="H1136" r:id="rId_hyperlink_1048"/>
    <hyperlink ref="H1138" r:id="rId_hyperlink_1049"/>
    <hyperlink ref="H1139" r:id="rId_hyperlink_1050"/>
    <hyperlink ref="H1140" r:id="rId_hyperlink_1051"/>
    <hyperlink ref="H1141" r:id="rId_hyperlink_1052"/>
    <hyperlink ref="H1142" r:id="rId_hyperlink_1053"/>
    <hyperlink ref="H1143" r:id="rId_hyperlink_1054"/>
    <hyperlink ref="H1144" r:id="rId_hyperlink_1055"/>
    <hyperlink ref="H1145" r:id="rId_hyperlink_1056"/>
    <hyperlink ref="H1146" r:id="rId_hyperlink_1057"/>
    <hyperlink ref="H1147" r:id="rId_hyperlink_1058"/>
    <hyperlink ref="H1148" r:id="rId_hyperlink_1059"/>
    <hyperlink ref="H1149" r:id="rId_hyperlink_1060"/>
    <hyperlink ref="H1150" r:id="rId_hyperlink_1061"/>
    <hyperlink ref="H1151" r:id="rId_hyperlink_1062"/>
    <hyperlink ref="H1152" r:id="rId_hyperlink_1063"/>
    <hyperlink ref="H1153" r:id="rId_hyperlink_1064"/>
    <hyperlink ref="H1154" r:id="rId_hyperlink_1065"/>
    <hyperlink ref="H1155" r:id="rId_hyperlink_1066"/>
    <hyperlink ref="H1156" r:id="rId_hyperlink_1067"/>
    <hyperlink ref="H1157" r:id="rId_hyperlink_1068"/>
    <hyperlink ref="H1158" r:id="rId_hyperlink_1069"/>
    <hyperlink ref="H1159" r:id="rId_hyperlink_1070"/>
    <hyperlink ref="H1160" r:id="rId_hyperlink_1071"/>
    <hyperlink ref="H1161" r:id="rId_hyperlink_1072"/>
    <hyperlink ref="H1162" r:id="rId_hyperlink_1073"/>
    <hyperlink ref="H1163" r:id="rId_hyperlink_1074"/>
    <hyperlink ref="H1164" r:id="rId_hyperlink_1075"/>
    <hyperlink ref="H1165" r:id="rId_hyperlink_1076"/>
    <hyperlink ref="H1166" r:id="rId_hyperlink_1077"/>
    <hyperlink ref="H1167" r:id="rId_hyperlink_1078"/>
    <hyperlink ref="H1168" r:id="rId_hyperlink_1079"/>
    <hyperlink ref="H1169" r:id="rId_hyperlink_1080"/>
    <hyperlink ref="H1170" r:id="rId_hyperlink_1081"/>
    <hyperlink ref="H1171" r:id="rId_hyperlink_1082"/>
    <hyperlink ref="H1172" r:id="rId_hyperlink_1083"/>
    <hyperlink ref="H1173" r:id="rId_hyperlink_1084"/>
    <hyperlink ref="H1174" r:id="rId_hyperlink_1085"/>
    <hyperlink ref="H1175" r:id="rId_hyperlink_1086"/>
    <hyperlink ref="H1176" r:id="rId_hyperlink_1087"/>
    <hyperlink ref="H1177" r:id="rId_hyperlink_1088"/>
    <hyperlink ref="H1178" r:id="rId_hyperlink_1089"/>
    <hyperlink ref="H1179" r:id="rId_hyperlink_1090"/>
    <hyperlink ref="H1180" r:id="rId_hyperlink_1091"/>
    <hyperlink ref="H1181" r:id="rId_hyperlink_1092"/>
    <hyperlink ref="H1182" r:id="rId_hyperlink_1093"/>
    <hyperlink ref="H1183" r:id="rId_hyperlink_1094"/>
    <hyperlink ref="H1184" r:id="rId_hyperlink_1095"/>
    <hyperlink ref="H1185" r:id="rId_hyperlink_1096"/>
    <hyperlink ref="H1186" r:id="rId_hyperlink_1097"/>
    <hyperlink ref="H1187" r:id="rId_hyperlink_1098"/>
    <hyperlink ref="H1188" r:id="rId_hyperlink_1099"/>
    <hyperlink ref="H1189" r:id="rId_hyperlink_1100"/>
    <hyperlink ref="H1190" r:id="rId_hyperlink_1101"/>
    <hyperlink ref="H1191" r:id="rId_hyperlink_1102"/>
    <hyperlink ref="H1192" r:id="rId_hyperlink_1103"/>
    <hyperlink ref="H1193" r:id="rId_hyperlink_1104"/>
    <hyperlink ref="H1194" r:id="rId_hyperlink_1105"/>
    <hyperlink ref="H1195" r:id="rId_hyperlink_1106"/>
    <hyperlink ref="H1196" r:id="rId_hyperlink_1107"/>
    <hyperlink ref="H1197" r:id="rId_hyperlink_1108"/>
    <hyperlink ref="H1198" r:id="rId_hyperlink_1109"/>
    <hyperlink ref="H1199" r:id="rId_hyperlink_1110"/>
    <hyperlink ref="H1200" r:id="rId_hyperlink_1111"/>
    <hyperlink ref="H1201" r:id="rId_hyperlink_1112"/>
    <hyperlink ref="H1202" r:id="rId_hyperlink_1113"/>
    <hyperlink ref="H1203" r:id="rId_hyperlink_1114"/>
    <hyperlink ref="H1204" r:id="rId_hyperlink_1115"/>
    <hyperlink ref="H1205" r:id="rId_hyperlink_1116"/>
    <hyperlink ref="H1206" r:id="rId_hyperlink_1117"/>
    <hyperlink ref="H1207" r:id="rId_hyperlink_1118"/>
    <hyperlink ref="H1208" r:id="rId_hyperlink_1119"/>
    <hyperlink ref="H1209" r:id="rId_hyperlink_1120"/>
    <hyperlink ref="H1210" r:id="rId_hyperlink_1121"/>
    <hyperlink ref="H1211" r:id="rId_hyperlink_1122"/>
    <hyperlink ref="H1212" r:id="rId_hyperlink_1123"/>
    <hyperlink ref="H1213" r:id="rId_hyperlink_1124"/>
    <hyperlink ref="H1214" r:id="rId_hyperlink_1125"/>
    <hyperlink ref="H1215" r:id="rId_hyperlink_1126"/>
    <hyperlink ref="H1216" r:id="rId_hyperlink_1127"/>
    <hyperlink ref="H1217" r:id="rId_hyperlink_1128"/>
    <hyperlink ref="H1218" r:id="rId_hyperlink_1129"/>
    <hyperlink ref="H1220" r:id="rId_hyperlink_1130"/>
    <hyperlink ref="H1221" r:id="rId_hyperlink_1131"/>
    <hyperlink ref="H1222" r:id="rId_hyperlink_1132"/>
    <hyperlink ref="H1223" r:id="rId_hyperlink_1133"/>
    <hyperlink ref="H1224" r:id="rId_hyperlink_1134"/>
    <hyperlink ref="H1225" r:id="rId_hyperlink_1135"/>
    <hyperlink ref="H1226" r:id="rId_hyperlink_1136"/>
    <hyperlink ref="H1227" r:id="rId_hyperlink_1137"/>
    <hyperlink ref="H1228" r:id="rId_hyperlink_1138"/>
    <hyperlink ref="H1229" r:id="rId_hyperlink_1139"/>
    <hyperlink ref="H1230" r:id="rId_hyperlink_1140"/>
    <hyperlink ref="H1231" r:id="rId_hyperlink_1141"/>
    <hyperlink ref="H1232" r:id="rId_hyperlink_1142"/>
    <hyperlink ref="H1233" r:id="rId_hyperlink_1143"/>
    <hyperlink ref="H1234" r:id="rId_hyperlink_1144"/>
    <hyperlink ref="H1235" r:id="rId_hyperlink_1145"/>
    <hyperlink ref="H1236" r:id="rId_hyperlink_1146"/>
    <hyperlink ref="H1237" r:id="rId_hyperlink_1147"/>
    <hyperlink ref="H1238" r:id="rId_hyperlink_1148"/>
    <hyperlink ref="H1239" r:id="rId_hyperlink_1149"/>
    <hyperlink ref="H1240" r:id="rId_hyperlink_1150"/>
    <hyperlink ref="H1241" r:id="rId_hyperlink_1151"/>
    <hyperlink ref="H1242" r:id="rId_hyperlink_1152"/>
    <hyperlink ref="H1243" r:id="rId_hyperlink_1153"/>
    <hyperlink ref="H1244" r:id="rId_hyperlink_1154"/>
    <hyperlink ref="H1245" r:id="rId_hyperlink_1155"/>
    <hyperlink ref="H1246" r:id="rId_hyperlink_1156"/>
    <hyperlink ref="H1247" r:id="rId_hyperlink_1157"/>
    <hyperlink ref="H1248" r:id="rId_hyperlink_1158"/>
    <hyperlink ref="H1249" r:id="rId_hyperlink_1159"/>
    <hyperlink ref="H1250" r:id="rId_hyperlink_1160"/>
    <hyperlink ref="H1251" r:id="rId_hyperlink_1161"/>
    <hyperlink ref="H1252" r:id="rId_hyperlink_1162"/>
    <hyperlink ref="H1253" r:id="rId_hyperlink_1163"/>
    <hyperlink ref="H1254" r:id="rId_hyperlink_1164"/>
    <hyperlink ref="H1255" r:id="rId_hyperlink_1165"/>
    <hyperlink ref="H1256" r:id="rId_hyperlink_1166"/>
    <hyperlink ref="H1257" r:id="rId_hyperlink_1167"/>
    <hyperlink ref="H1258" r:id="rId_hyperlink_1168"/>
    <hyperlink ref="H1259" r:id="rId_hyperlink_1169"/>
    <hyperlink ref="H1260" r:id="rId_hyperlink_1170"/>
    <hyperlink ref="H1261" r:id="rId_hyperlink_1171"/>
    <hyperlink ref="H1262" r:id="rId_hyperlink_1172"/>
    <hyperlink ref="H1263" r:id="rId_hyperlink_1173"/>
    <hyperlink ref="H1264" r:id="rId_hyperlink_1174"/>
    <hyperlink ref="H1265" r:id="rId_hyperlink_1175"/>
    <hyperlink ref="H1266" r:id="rId_hyperlink_1176"/>
    <hyperlink ref="H1267" r:id="rId_hyperlink_1177"/>
    <hyperlink ref="H1269" r:id="rId_hyperlink_1178"/>
    <hyperlink ref="H1270" r:id="rId_hyperlink_1179"/>
    <hyperlink ref="H1271" r:id="rId_hyperlink_1180"/>
    <hyperlink ref="H1272" r:id="rId_hyperlink_1181"/>
    <hyperlink ref="H1273" r:id="rId_hyperlink_1182"/>
    <hyperlink ref="H1274" r:id="rId_hyperlink_1183"/>
    <hyperlink ref="H1275" r:id="rId_hyperlink_1184"/>
    <hyperlink ref="H1276" r:id="rId_hyperlink_1185"/>
    <hyperlink ref="H1277" r:id="rId_hyperlink_1186"/>
    <hyperlink ref="H1278" r:id="rId_hyperlink_1187"/>
    <hyperlink ref="H1279" r:id="rId_hyperlink_1188"/>
    <hyperlink ref="H1280" r:id="rId_hyperlink_1189"/>
    <hyperlink ref="H1281" r:id="rId_hyperlink_1190"/>
    <hyperlink ref="H1282" r:id="rId_hyperlink_1191"/>
    <hyperlink ref="H1283" r:id="rId_hyperlink_1192"/>
    <hyperlink ref="H1284" r:id="rId_hyperlink_1193"/>
    <hyperlink ref="H1285" r:id="rId_hyperlink_1194"/>
    <hyperlink ref="H1286" r:id="rId_hyperlink_1195"/>
    <hyperlink ref="H1287" r:id="rId_hyperlink_1196"/>
    <hyperlink ref="H1288" r:id="rId_hyperlink_1197"/>
    <hyperlink ref="H1289" r:id="rId_hyperlink_1198"/>
    <hyperlink ref="H1290" r:id="rId_hyperlink_1199"/>
    <hyperlink ref="H1291" r:id="rId_hyperlink_1200"/>
    <hyperlink ref="H1292" r:id="rId_hyperlink_1201"/>
    <hyperlink ref="H1293" r:id="rId_hyperlink_1202"/>
    <hyperlink ref="H1294" r:id="rId_hyperlink_1203"/>
    <hyperlink ref="H1295" r:id="rId_hyperlink_1204"/>
    <hyperlink ref="H1296" r:id="rId_hyperlink_1205"/>
    <hyperlink ref="H1297" r:id="rId_hyperlink_1206"/>
    <hyperlink ref="H1298" r:id="rId_hyperlink_1207"/>
    <hyperlink ref="H1299" r:id="rId_hyperlink_1208"/>
    <hyperlink ref="H1300" r:id="rId_hyperlink_1209"/>
    <hyperlink ref="H1301" r:id="rId_hyperlink_1210"/>
    <hyperlink ref="H1302" r:id="rId_hyperlink_1211"/>
    <hyperlink ref="H1303" r:id="rId_hyperlink_1212"/>
    <hyperlink ref="H1304" r:id="rId_hyperlink_1213"/>
    <hyperlink ref="H1305" r:id="rId_hyperlink_1214"/>
    <hyperlink ref="H1306" r:id="rId_hyperlink_1215"/>
    <hyperlink ref="H1307" r:id="rId_hyperlink_1216"/>
    <hyperlink ref="H1308" r:id="rId_hyperlink_1217"/>
    <hyperlink ref="H1309" r:id="rId_hyperlink_1218"/>
    <hyperlink ref="H1310" r:id="rId_hyperlink_1219"/>
    <hyperlink ref="H1311" r:id="rId_hyperlink_1220"/>
    <hyperlink ref="H1312" r:id="rId_hyperlink_1221"/>
    <hyperlink ref="H1313" r:id="rId_hyperlink_1222"/>
    <hyperlink ref="H1314" r:id="rId_hyperlink_1223"/>
    <hyperlink ref="H1315" r:id="rId_hyperlink_1224"/>
    <hyperlink ref="H1316" r:id="rId_hyperlink_1225"/>
    <hyperlink ref="H1317" r:id="rId_hyperlink_1226"/>
    <hyperlink ref="H1318" r:id="rId_hyperlink_1227"/>
    <hyperlink ref="H1319" r:id="rId_hyperlink_1228"/>
    <hyperlink ref="H1320" r:id="rId_hyperlink_1229"/>
    <hyperlink ref="H1321" r:id="rId_hyperlink_1230"/>
    <hyperlink ref="H1322" r:id="rId_hyperlink_1231"/>
    <hyperlink ref="H1323" r:id="rId_hyperlink_1232"/>
    <hyperlink ref="H1324" r:id="rId_hyperlink_1233"/>
    <hyperlink ref="H1325" r:id="rId_hyperlink_1234"/>
    <hyperlink ref="H1326" r:id="rId_hyperlink_1235"/>
    <hyperlink ref="H1327" r:id="rId_hyperlink_1236"/>
    <hyperlink ref="H1328" r:id="rId_hyperlink_1237"/>
    <hyperlink ref="H1329" r:id="rId_hyperlink_1238"/>
    <hyperlink ref="H1330" r:id="rId_hyperlink_1239"/>
    <hyperlink ref="H1331" r:id="rId_hyperlink_1240"/>
    <hyperlink ref="H1332" r:id="rId_hyperlink_1241"/>
    <hyperlink ref="H1333" r:id="rId_hyperlink_1242"/>
    <hyperlink ref="H1334" r:id="rId_hyperlink_1243"/>
    <hyperlink ref="H1335" r:id="rId_hyperlink_1244"/>
    <hyperlink ref="H1336" r:id="rId_hyperlink_1245"/>
    <hyperlink ref="H1337" r:id="rId_hyperlink_1246"/>
    <hyperlink ref="H1338" r:id="rId_hyperlink_1247"/>
    <hyperlink ref="H1339" r:id="rId_hyperlink_1248"/>
    <hyperlink ref="H1340" r:id="rId_hyperlink_1249"/>
    <hyperlink ref="H1341" r:id="rId_hyperlink_1250"/>
    <hyperlink ref="H1342" r:id="rId_hyperlink_1251"/>
    <hyperlink ref="H1343" r:id="rId_hyperlink_1252"/>
    <hyperlink ref="H1344" r:id="rId_hyperlink_1253"/>
    <hyperlink ref="H1345" r:id="rId_hyperlink_1254"/>
    <hyperlink ref="H1346" r:id="rId_hyperlink_1255"/>
    <hyperlink ref="H1347" r:id="rId_hyperlink_1256"/>
    <hyperlink ref="H1348" r:id="rId_hyperlink_1257"/>
    <hyperlink ref="H1349" r:id="rId_hyperlink_1258"/>
    <hyperlink ref="H1350" r:id="rId_hyperlink_1259"/>
    <hyperlink ref="H1351" r:id="rId_hyperlink_1260"/>
    <hyperlink ref="H1352" r:id="rId_hyperlink_1261"/>
    <hyperlink ref="H1353" r:id="rId_hyperlink_1262"/>
    <hyperlink ref="H1355" r:id="rId_hyperlink_1263"/>
    <hyperlink ref="H1356" r:id="rId_hyperlink_1264"/>
    <hyperlink ref="H1357" r:id="rId_hyperlink_1265"/>
    <hyperlink ref="H1358" r:id="rId_hyperlink_1266"/>
    <hyperlink ref="H1359" r:id="rId_hyperlink_1267"/>
    <hyperlink ref="H1361" r:id="rId_hyperlink_1268"/>
    <hyperlink ref="H1362" r:id="rId_hyperlink_1269"/>
    <hyperlink ref="H1363" r:id="rId_hyperlink_1270"/>
    <hyperlink ref="H1364" r:id="rId_hyperlink_1271"/>
    <hyperlink ref="H1365" r:id="rId_hyperlink_1272"/>
    <hyperlink ref="H1366" r:id="rId_hyperlink_1273"/>
    <hyperlink ref="H1367" r:id="rId_hyperlink_1274"/>
    <hyperlink ref="H1368" r:id="rId_hyperlink_1275"/>
    <hyperlink ref="H1369" r:id="rId_hyperlink_1276"/>
    <hyperlink ref="H1370" r:id="rId_hyperlink_1277"/>
    <hyperlink ref="H1371" r:id="rId_hyperlink_1278"/>
    <hyperlink ref="H1372" r:id="rId_hyperlink_1279"/>
    <hyperlink ref="H1373" r:id="rId_hyperlink_1280"/>
    <hyperlink ref="H1374" r:id="rId_hyperlink_1281"/>
    <hyperlink ref="H1375" r:id="rId_hyperlink_1282"/>
    <hyperlink ref="H1376" r:id="rId_hyperlink_1283"/>
    <hyperlink ref="H1377" r:id="rId_hyperlink_1284"/>
    <hyperlink ref="H1378" r:id="rId_hyperlink_1285"/>
    <hyperlink ref="H1379" r:id="rId_hyperlink_1286"/>
    <hyperlink ref="H1381" r:id="rId_hyperlink_1287"/>
    <hyperlink ref="H1382" r:id="rId_hyperlink_1288"/>
    <hyperlink ref="H1384" r:id="rId_hyperlink_1289"/>
    <hyperlink ref="H1385" r:id="rId_hyperlink_1290"/>
    <hyperlink ref="H1386" r:id="rId_hyperlink_1291"/>
    <hyperlink ref="H1387" r:id="rId_hyperlink_1292"/>
    <hyperlink ref="H1388" r:id="rId_hyperlink_1293"/>
    <hyperlink ref="H1389" r:id="rId_hyperlink_1294"/>
    <hyperlink ref="H1391" r:id="rId_hyperlink_1295"/>
    <hyperlink ref="H1392" r:id="rId_hyperlink_1296"/>
    <hyperlink ref="H1393" r:id="rId_hyperlink_1297"/>
    <hyperlink ref="H1394" r:id="rId_hyperlink_1298"/>
    <hyperlink ref="H1395" r:id="rId_hyperlink_1299"/>
    <hyperlink ref="H1396" r:id="rId_hyperlink_1300"/>
    <hyperlink ref="H1397" r:id="rId_hyperlink_1301"/>
    <hyperlink ref="H1398" r:id="rId_hyperlink_1302"/>
    <hyperlink ref="H1399" r:id="rId_hyperlink_1303"/>
    <hyperlink ref="H1400" r:id="rId_hyperlink_1304"/>
    <hyperlink ref="H1401" r:id="rId_hyperlink_1305"/>
    <hyperlink ref="H1403" r:id="rId_hyperlink_1306"/>
    <hyperlink ref="H1404" r:id="rId_hyperlink_1307"/>
    <hyperlink ref="H1406" r:id="rId_hyperlink_1308"/>
    <hyperlink ref="H1407" r:id="rId_hyperlink_1309"/>
    <hyperlink ref="H1409" r:id="rId_hyperlink_1310"/>
    <hyperlink ref="H1410" r:id="rId_hyperlink_1311"/>
    <hyperlink ref="H1411" r:id="rId_hyperlink_1312"/>
    <hyperlink ref="H1412" r:id="rId_hyperlink_1313"/>
    <hyperlink ref="H1413" r:id="rId_hyperlink_1314"/>
    <hyperlink ref="H1414" r:id="rId_hyperlink_1315"/>
    <hyperlink ref="H1416" r:id="rId_hyperlink_1316"/>
    <hyperlink ref="H1417" r:id="rId_hyperlink_1317"/>
    <hyperlink ref="H1419" r:id="rId_hyperlink_1318"/>
    <hyperlink ref="H1420" r:id="rId_hyperlink_1319"/>
    <hyperlink ref="H1421" r:id="rId_hyperlink_1320"/>
    <hyperlink ref="H1422" r:id="rId_hyperlink_1321"/>
    <hyperlink ref="H1423" r:id="rId_hyperlink_1322"/>
    <hyperlink ref="H1424" r:id="rId_hyperlink_1323"/>
    <hyperlink ref="H1426" r:id="rId_hyperlink_1324"/>
    <hyperlink ref="H1427" r:id="rId_hyperlink_1325"/>
    <hyperlink ref="H1428" r:id="rId_hyperlink_1326"/>
    <hyperlink ref="H1429" r:id="rId_hyperlink_1327"/>
    <hyperlink ref="H1430" r:id="rId_hyperlink_1328"/>
    <hyperlink ref="H1431" r:id="rId_hyperlink_1329"/>
    <hyperlink ref="H1432" r:id="rId_hyperlink_1330"/>
    <hyperlink ref="H1433" r:id="rId_hyperlink_1331"/>
    <hyperlink ref="H1434" r:id="rId_hyperlink_1332"/>
    <hyperlink ref="H1435" r:id="rId_hyperlink_1333"/>
    <hyperlink ref="H1436" r:id="rId_hyperlink_1334"/>
    <hyperlink ref="H1437" r:id="rId_hyperlink_1335"/>
    <hyperlink ref="H1438" r:id="rId_hyperlink_1336"/>
    <hyperlink ref="H1439" r:id="rId_hyperlink_1337"/>
    <hyperlink ref="H1440" r:id="rId_hyperlink_1338"/>
    <hyperlink ref="H1441" r:id="rId_hyperlink_1339"/>
    <hyperlink ref="H1442" r:id="rId_hyperlink_1340"/>
    <hyperlink ref="H1443" r:id="rId_hyperlink_1341"/>
    <hyperlink ref="H1444" r:id="rId_hyperlink_1342"/>
    <hyperlink ref="H1445" r:id="rId_hyperlink_1343"/>
    <hyperlink ref="H1446" r:id="rId_hyperlink_1344"/>
    <hyperlink ref="H1447" r:id="rId_hyperlink_1345"/>
    <hyperlink ref="H1448" r:id="rId_hyperlink_1346"/>
    <hyperlink ref="H1449" r:id="rId_hyperlink_1347"/>
    <hyperlink ref="H1450" r:id="rId_hyperlink_1348"/>
    <hyperlink ref="H1451" r:id="rId_hyperlink_1349"/>
    <hyperlink ref="H1452" r:id="rId_hyperlink_1350"/>
    <hyperlink ref="H1453" r:id="rId_hyperlink_1351"/>
    <hyperlink ref="H1454" r:id="rId_hyperlink_1352"/>
    <hyperlink ref="H1455" r:id="rId_hyperlink_1353"/>
    <hyperlink ref="H1456" r:id="rId_hyperlink_1354"/>
    <hyperlink ref="H1457" r:id="rId_hyperlink_1355"/>
    <hyperlink ref="H1458" r:id="rId_hyperlink_1356"/>
    <hyperlink ref="H1459" r:id="rId_hyperlink_1357"/>
    <hyperlink ref="H1460" r:id="rId_hyperlink_1358"/>
    <hyperlink ref="H1461" r:id="rId_hyperlink_1359"/>
    <hyperlink ref="H1462" r:id="rId_hyperlink_1360"/>
    <hyperlink ref="H1463" r:id="rId_hyperlink_1361"/>
    <hyperlink ref="H1464" r:id="rId_hyperlink_1362"/>
    <hyperlink ref="H1465" r:id="rId_hyperlink_1363"/>
    <hyperlink ref="H1466" r:id="rId_hyperlink_1364"/>
    <hyperlink ref="H1467" r:id="rId_hyperlink_1365"/>
    <hyperlink ref="H1468" r:id="rId_hyperlink_1366"/>
    <hyperlink ref="H1469" r:id="rId_hyperlink_1367"/>
    <hyperlink ref="H1470" r:id="rId_hyperlink_1368"/>
    <hyperlink ref="H1471" r:id="rId_hyperlink_1369"/>
    <hyperlink ref="H1472" r:id="rId_hyperlink_1370"/>
    <hyperlink ref="H1473" r:id="rId_hyperlink_1371"/>
    <hyperlink ref="H1474" r:id="rId_hyperlink_1372"/>
    <hyperlink ref="H1475" r:id="rId_hyperlink_1373"/>
    <hyperlink ref="H1476" r:id="rId_hyperlink_1374"/>
    <hyperlink ref="H1477" r:id="rId_hyperlink_1375"/>
    <hyperlink ref="H1478" r:id="rId_hyperlink_1376"/>
    <hyperlink ref="H1479" r:id="rId_hyperlink_1377"/>
    <hyperlink ref="H1480" r:id="rId_hyperlink_1378"/>
    <hyperlink ref="H1481" r:id="rId_hyperlink_1379"/>
    <hyperlink ref="H1482" r:id="rId_hyperlink_1380"/>
    <hyperlink ref="H1483" r:id="rId_hyperlink_1381"/>
    <hyperlink ref="H1484" r:id="rId_hyperlink_1382"/>
    <hyperlink ref="H1485" r:id="rId_hyperlink_1383"/>
    <hyperlink ref="H1486" r:id="rId_hyperlink_1384"/>
    <hyperlink ref="H1487" r:id="rId_hyperlink_1385"/>
    <hyperlink ref="H1488" r:id="rId_hyperlink_1386"/>
    <hyperlink ref="H1489" r:id="rId_hyperlink_1387"/>
    <hyperlink ref="H1491" r:id="rId_hyperlink_1388"/>
    <hyperlink ref="H1492" r:id="rId_hyperlink_1389"/>
    <hyperlink ref="H1493" r:id="rId_hyperlink_1390"/>
    <hyperlink ref="H1494" r:id="rId_hyperlink_1391"/>
    <hyperlink ref="H1495" r:id="rId_hyperlink_1392"/>
    <hyperlink ref="H1496" r:id="rId_hyperlink_1393"/>
    <hyperlink ref="H1497" r:id="rId_hyperlink_1394"/>
    <hyperlink ref="H1498" r:id="rId_hyperlink_1395"/>
    <hyperlink ref="H1499" r:id="rId_hyperlink_1396"/>
    <hyperlink ref="H1500" r:id="rId_hyperlink_1397"/>
    <hyperlink ref="H1501" r:id="rId_hyperlink_1398"/>
    <hyperlink ref="H1502" r:id="rId_hyperlink_1399"/>
    <hyperlink ref="H1503" r:id="rId_hyperlink_1400"/>
    <hyperlink ref="H1504" r:id="rId_hyperlink_1401"/>
    <hyperlink ref="H1505" r:id="rId_hyperlink_1402"/>
    <hyperlink ref="H1506" r:id="rId_hyperlink_1403"/>
    <hyperlink ref="H1507" r:id="rId_hyperlink_1404"/>
    <hyperlink ref="H1508" r:id="rId_hyperlink_1405"/>
    <hyperlink ref="H1509" r:id="rId_hyperlink_1406"/>
    <hyperlink ref="H1510" r:id="rId_hyperlink_1407"/>
    <hyperlink ref="H1511" r:id="rId_hyperlink_1408"/>
    <hyperlink ref="H1512" r:id="rId_hyperlink_1409"/>
    <hyperlink ref="H1513" r:id="rId_hyperlink_1410"/>
    <hyperlink ref="H1514" r:id="rId_hyperlink_1411"/>
    <hyperlink ref="H1515" r:id="rId_hyperlink_1412"/>
    <hyperlink ref="H1516" r:id="rId_hyperlink_1413"/>
    <hyperlink ref="H1517" r:id="rId_hyperlink_1414"/>
    <hyperlink ref="H1518" r:id="rId_hyperlink_1415"/>
    <hyperlink ref="H1519" r:id="rId_hyperlink_1416"/>
    <hyperlink ref="H1520" r:id="rId_hyperlink_1417"/>
    <hyperlink ref="H1521" r:id="rId_hyperlink_1418"/>
    <hyperlink ref="H1522" r:id="rId_hyperlink_1419"/>
    <hyperlink ref="H1523" r:id="rId_hyperlink_1420"/>
    <hyperlink ref="H1524" r:id="rId_hyperlink_1421"/>
    <hyperlink ref="H1525" r:id="rId_hyperlink_1422"/>
    <hyperlink ref="H1526" r:id="rId_hyperlink_1423"/>
    <hyperlink ref="H1527" r:id="rId_hyperlink_1424"/>
    <hyperlink ref="H1528" r:id="rId_hyperlink_1425"/>
    <hyperlink ref="H1529" r:id="rId_hyperlink_1426"/>
    <hyperlink ref="H1530" r:id="rId_hyperlink_1427"/>
    <hyperlink ref="H1531" r:id="rId_hyperlink_1428"/>
    <hyperlink ref="H1532" r:id="rId_hyperlink_1429"/>
    <hyperlink ref="H1533" r:id="rId_hyperlink_1430"/>
    <hyperlink ref="H1534" r:id="rId_hyperlink_1431"/>
    <hyperlink ref="H1535" r:id="rId_hyperlink_1432"/>
    <hyperlink ref="H1536" r:id="rId_hyperlink_1433"/>
    <hyperlink ref="H1537" r:id="rId_hyperlink_1434"/>
    <hyperlink ref="H1538" r:id="rId_hyperlink_1435"/>
    <hyperlink ref="H1539" r:id="rId_hyperlink_1436"/>
    <hyperlink ref="H1540" r:id="rId_hyperlink_1437"/>
    <hyperlink ref="H1541" r:id="rId_hyperlink_1438"/>
    <hyperlink ref="H1542" r:id="rId_hyperlink_1439"/>
    <hyperlink ref="H1543" r:id="rId_hyperlink_1440"/>
    <hyperlink ref="H1544" r:id="rId_hyperlink_1441"/>
    <hyperlink ref="H1545" r:id="rId_hyperlink_1442"/>
    <hyperlink ref="H1546" r:id="rId_hyperlink_1443"/>
    <hyperlink ref="H1547" r:id="rId_hyperlink_1444"/>
    <hyperlink ref="H1548" r:id="rId_hyperlink_1445"/>
    <hyperlink ref="H1549" r:id="rId_hyperlink_1446"/>
    <hyperlink ref="H1550" r:id="rId_hyperlink_1447"/>
    <hyperlink ref="H1551" r:id="rId_hyperlink_1448"/>
    <hyperlink ref="H1552" r:id="rId_hyperlink_1449"/>
    <hyperlink ref="H1553" r:id="rId_hyperlink_1450"/>
    <hyperlink ref="H1554" r:id="rId_hyperlink_1451"/>
    <hyperlink ref="H1555" r:id="rId_hyperlink_1452"/>
    <hyperlink ref="H1556" r:id="rId_hyperlink_1453"/>
    <hyperlink ref="H1557" r:id="rId_hyperlink_1454"/>
    <hyperlink ref="H1558" r:id="rId_hyperlink_1455"/>
    <hyperlink ref="H1559" r:id="rId_hyperlink_1456"/>
    <hyperlink ref="H1560" r:id="rId_hyperlink_1457"/>
    <hyperlink ref="H1561" r:id="rId_hyperlink_1458"/>
    <hyperlink ref="H1562" r:id="rId_hyperlink_1459"/>
    <hyperlink ref="H1563" r:id="rId_hyperlink_1460"/>
    <hyperlink ref="H1564" r:id="rId_hyperlink_1461"/>
    <hyperlink ref="H1565" r:id="rId_hyperlink_1462"/>
    <hyperlink ref="H1566" r:id="rId_hyperlink_1463"/>
    <hyperlink ref="H1567" r:id="rId_hyperlink_1464"/>
    <hyperlink ref="H1568" r:id="rId_hyperlink_1465"/>
    <hyperlink ref="H1569" r:id="rId_hyperlink_1466"/>
    <hyperlink ref="H1570" r:id="rId_hyperlink_1467"/>
    <hyperlink ref="H1571" r:id="rId_hyperlink_1468"/>
    <hyperlink ref="H1572" r:id="rId_hyperlink_1469"/>
    <hyperlink ref="H1573" r:id="rId_hyperlink_1470"/>
    <hyperlink ref="H1574" r:id="rId_hyperlink_1471"/>
    <hyperlink ref="H1575" r:id="rId_hyperlink_1472"/>
    <hyperlink ref="H1576" r:id="rId_hyperlink_1473"/>
    <hyperlink ref="H1577" r:id="rId_hyperlink_1474"/>
    <hyperlink ref="H1578" r:id="rId_hyperlink_1475"/>
    <hyperlink ref="H1579" r:id="rId_hyperlink_1476"/>
    <hyperlink ref="H1580" r:id="rId_hyperlink_1477"/>
    <hyperlink ref="H1581" r:id="rId_hyperlink_1478"/>
    <hyperlink ref="H1582" r:id="rId_hyperlink_1479"/>
    <hyperlink ref="H1583" r:id="rId_hyperlink_1480"/>
    <hyperlink ref="H1584" r:id="rId_hyperlink_1481"/>
    <hyperlink ref="H1585" r:id="rId_hyperlink_1482"/>
    <hyperlink ref="H1586" r:id="rId_hyperlink_1483"/>
    <hyperlink ref="H1587" r:id="rId_hyperlink_1484"/>
    <hyperlink ref="H1588" r:id="rId_hyperlink_1485"/>
    <hyperlink ref="H1589" r:id="rId_hyperlink_1486"/>
    <hyperlink ref="H1590" r:id="rId_hyperlink_1487"/>
    <hyperlink ref="H1591" r:id="rId_hyperlink_1488"/>
    <hyperlink ref="H1592" r:id="rId_hyperlink_1489"/>
    <hyperlink ref="H1593" r:id="rId_hyperlink_1490"/>
    <hyperlink ref="H1594" r:id="rId_hyperlink_1491"/>
    <hyperlink ref="H1595" r:id="rId_hyperlink_1492"/>
    <hyperlink ref="H1596" r:id="rId_hyperlink_1493"/>
    <hyperlink ref="H1597" r:id="rId_hyperlink_1494"/>
    <hyperlink ref="H1598" r:id="rId_hyperlink_1495"/>
    <hyperlink ref="H1599" r:id="rId_hyperlink_1496"/>
    <hyperlink ref="H1600" r:id="rId_hyperlink_1497"/>
    <hyperlink ref="H1601" r:id="rId_hyperlink_1498"/>
    <hyperlink ref="H1602" r:id="rId_hyperlink_1499"/>
    <hyperlink ref="H1603" r:id="rId_hyperlink_1500"/>
    <hyperlink ref="H1604" r:id="rId_hyperlink_1501"/>
    <hyperlink ref="H1605" r:id="rId_hyperlink_1502"/>
    <hyperlink ref="H1606" r:id="rId_hyperlink_1503"/>
    <hyperlink ref="H1607" r:id="rId_hyperlink_1504"/>
    <hyperlink ref="H1608" r:id="rId_hyperlink_1505"/>
    <hyperlink ref="H1609" r:id="rId_hyperlink_1506"/>
    <hyperlink ref="H1610" r:id="rId_hyperlink_1507"/>
    <hyperlink ref="H1611" r:id="rId_hyperlink_1508"/>
    <hyperlink ref="H1612" r:id="rId_hyperlink_1509"/>
    <hyperlink ref="H1613" r:id="rId_hyperlink_1510"/>
    <hyperlink ref="H1614" r:id="rId_hyperlink_1511"/>
    <hyperlink ref="H1615" r:id="rId_hyperlink_1512"/>
    <hyperlink ref="H1616" r:id="rId_hyperlink_1513"/>
    <hyperlink ref="H1617" r:id="rId_hyperlink_1514"/>
    <hyperlink ref="H1618" r:id="rId_hyperlink_1515"/>
    <hyperlink ref="H1619" r:id="rId_hyperlink_1516"/>
    <hyperlink ref="H1620" r:id="rId_hyperlink_1517"/>
    <hyperlink ref="H1621" r:id="rId_hyperlink_1518"/>
    <hyperlink ref="H1622" r:id="rId_hyperlink_1519"/>
    <hyperlink ref="H1623" r:id="rId_hyperlink_1520"/>
    <hyperlink ref="H1624" r:id="rId_hyperlink_1521"/>
    <hyperlink ref="H1625" r:id="rId_hyperlink_1522"/>
    <hyperlink ref="H1626" r:id="rId_hyperlink_1523"/>
    <hyperlink ref="H1627" r:id="rId_hyperlink_1524"/>
    <hyperlink ref="H1628" r:id="rId_hyperlink_1525"/>
    <hyperlink ref="H1629" r:id="rId_hyperlink_1526"/>
    <hyperlink ref="H1630" r:id="rId_hyperlink_1527"/>
    <hyperlink ref="H1631" r:id="rId_hyperlink_1528"/>
    <hyperlink ref="H1632" r:id="rId_hyperlink_1529"/>
    <hyperlink ref="H1633" r:id="rId_hyperlink_1530"/>
    <hyperlink ref="H1634" r:id="rId_hyperlink_1531"/>
    <hyperlink ref="H1635" r:id="rId_hyperlink_1532"/>
    <hyperlink ref="H1636" r:id="rId_hyperlink_1533"/>
    <hyperlink ref="H1637" r:id="rId_hyperlink_1534"/>
    <hyperlink ref="H1638" r:id="rId_hyperlink_1535"/>
    <hyperlink ref="H1639" r:id="rId_hyperlink_1536"/>
    <hyperlink ref="H1640" r:id="rId_hyperlink_1537"/>
    <hyperlink ref="H1641" r:id="rId_hyperlink_1538"/>
    <hyperlink ref="H1642" r:id="rId_hyperlink_1539"/>
    <hyperlink ref="H1643" r:id="rId_hyperlink_1540"/>
    <hyperlink ref="H1644" r:id="rId_hyperlink_1541"/>
    <hyperlink ref="H1645" r:id="rId_hyperlink_1542"/>
    <hyperlink ref="H1647" r:id="rId_hyperlink_1543"/>
    <hyperlink ref="H1648" r:id="rId_hyperlink_1544"/>
    <hyperlink ref="H1649" r:id="rId_hyperlink_1545"/>
    <hyperlink ref="H1650" r:id="rId_hyperlink_1546"/>
    <hyperlink ref="H1651" r:id="rId_hyperlink_1547"/>
    <hyperlink ref="H1652" r:id="rId_hyperlink_1548"/>
    <hyperlink ref="H1653" r:id="rId_hyperlink_1549"/>
    <hyperlink ref="H1654" r:id="rId_hyperlink_1550"/>
    <hyperlink ref="H1655" r:id="rId_hyperlink_1551"/>
    <hyperlink ref="H1656" r:id="rId_hyperlink_1552"/>
    <hyperlink ref="H1657" r:id="rId_hyperlink_1553"/>
    <hyperlink ref="H1658" r:id="rId_hyperlink_1554"/>
    <hyperlink ref="H1659" r:id="rId_hyperlink_1555"/>
    <hyperlink ref="H1660" r:id="rId_hyperlink_1556"/>
    <hyperlink ref="H1661" r:id="rId_hyperlink_1557"/>
    <hyperlink ref="H1662" r:id="rId_hyperlink_1558"/>
    <hyperlink ref="H1663" r:id="rId_hyperlink_1559"/>
    <hyperlink ref="H1664" r:id="rId_hyperlink_1560"/>
    <hyperlink ref="H1666" r:id="rId_hyperlink_1561"/>
    <hyperlink ref="H1667" r:id="rId_hyperlink_1562"/>
    <hyperlink ref="H1668" r:id="rId_hyperlink_1563"/>
    <hyperlink ref="H1669" r:id="rId_hyperlink_1564"/>
    <hyperlink ref="H1670" r:id="rId_hyperlink_1565"/>
    <hyperlink ref="H1671" r:id="rId_hyperlink_1566"/>
    <hyperlink ref="H1672" r:id="rId_hyperlink_1567"/>
    <hyperlink ref="H1673" r:id="rId_hyperlink_1568"/>
    <hyperlink ref="H1674" r:id="rId_hyperlink_1569"/>
    <hyperlink ref="H1675" r:id="rId_hyperlink_1570"/>
    <hyperlink ref="H1676" r:id="rId_hyperlink_1571"/>
    <hyperlink ref="H1677" r:id="rId_hyperlink_1572"/>
    <hyperlink ref="H1678" r:id="rId_hyperlink_1573"/>
    <hyperlink ref="H1679" r:id="rId_hyperlink_1574"/>
    <hyperlink ref="H1680" r:id="rId_hyperlink_1575"/>
    <hyperlink ref="H1681" r:id="rId_hyperlink_1576"/>
    <hyperlink ref="H1682" r:id="rId_hyperlink_1577"/>
    <hyperlink ref="H1683" r:id="rId_hyperlink_1578"/>
    <hyperlink ref="H1684" r:id="rId_hyperlink_1579"/>
    <hyperlink ref="H1685" r:id="rId_hyperlink_1580"/>
    <hyperlink ref="H1686" r:id="rId_hyperlink_1581"/>
    <hyperlink ref="H1687" r:id="rId_hyperlink_1582"/>
    <hyperlink ref="H1688" r:id="rId_hyperlink_1583"/>
    <hyperlink ref="H1689" r:id="rId_hyperlink_1584"/>
    <hyperlink ref="H1690" r:id="rId_hyperlink_1585"/>
    <hyperlink ref="H1691" r:id="rId_hyperlink_1586"/>
    <hyperlink ref="H1692" r:id="rId_hyperlink_1587"/>
    <hyperlink ref="H1693" r:id="rId_hyperlink_1588"/>
    <hyperlink ref="H1694" r:id="rId_hyperlink_1589"/>
    <hyperlink ref="H1695" r:id="rId_hyperlink_1590"/>
    <hyperlink ref="H1696" r:id="rId_hyperlink_1591"/>
    <hyperlink ref="H1697" r:id="rId_hyperlink_1592"/>
    <hyperlink ref="H1698" r:id="rId_hyperlink_1593"/>
    <hyperlink ref="H1699" r:id="rId_hyperlink_1594"/>
    <hyperlink ref="H1700" r:id="rId_hyperlink_1595"/>
    <hyperlink ref="H1701" r:id="rId_hyperlink_1596"/>
    <hyperlink ref="H1702" r:id="rId_hyperlink_1597"/>
    <hyperlink ref="H1703" r:id="rId_hyperlink_1598"/>
    <hyperlink ref="H1704" r:id="rId_hyperlink_1599"/>
    <hyperlink ref="H1705" r:id="rId_hyperlink_1600"/>
    <hyperlink ref="H1706" r:id="rId_hyperlink_1601"/>
    <hyperlink ref="H1707" r:id="rId_hyperlink_1602"/>
    <hyperlink ref="H1708" r:id="rId_hyperlink_1603"/>
    <hyperlink ref="H1709" r:id="rId_hyperlink_1604"/>
    <hyperlink ref="H1710" r:id="rId_hyperlink_1605"/>
    <hyperlink ref="H1711" r:id="rId_hyperlink_1606"/>
    <hyperlink ref="H1712" r:id="rId_hyperlink_1607"/>
    <hyperlink ref="H1713" r:id="rId_hyperlink_1608"/>
    <hyperlink ref="H1714" r:id="rId_hyperlink_1609"/>
    <hyperlink ref="H1715" r:id="rId_hyperlink_1610"/>
    <hyperlink ref="H1716" r:id="rId_hyperlink_1611"/>
    <hyperlink ref="H1717" r:id="rId_hyperlink_1612"/>
    <hyperlink ref="H1718" r:id="rId_hyperlink_1613"/>
    <hyperlink ref="H1719" r:id="rId_hyperlink_1614"/>
    <hyperlink ref="H1720" r:id="rId_hyperlink_1615"/>
    <hyperlink ref="H1722" r:id="rId_hyperlink_1616"/>
    <hyperlink ref="H1723" r:id="rId_hyperlink_1617"/>
    <hyperlink ref="H1724" r:id="rId_hyperlink_1618"/>
    <hyperlink ref="H1725" r:id="rId_hyperlink_1619"/>
    <hyperlink ref="H1726" r:id="rId_hyperlink_1620"/>
    <hyperlink ref="H1727" r:id="rId_hyperlink_1621"/>
    <hyperlink ref="H1728" r:id="rId_hyperlink_1622"/>
    <hyperlink ref="H1729" r:id="rId_hyperlink_1623"/>
    <hyperlink ref="H1730" r:id="rId_hyperlink_1624"/>
    <hyperlink ref="H1731" r:id="rId_hyperlink_1625"/>
    <hyperlink ref="H1732" r:id="rId_hyperlink_1626"/>
    <hyperlink ref="H1733" r:id="rId_hyperlink_1627"/>
    <hyperlink ref="H1734" r:id="rId_hyperlink_1628"/>
    <hyperlink ref="H1735" r:id="rId_hyperlink_1629"/>
    <hyperlink ref="H1736" r:id="rId_hyperlink_1630"/>
    <hyperlink ref="H1737" r:id="rId_hyperlink_1631"/>
    <hyperlink ref="H1738" r:id="rId_hyperlink_1632"/>
    <hyperlink ref="H1739" r:id="rId_hyperlink_1633"/>
    <hyperlink ref="H1740" r:id="rId_hyperlink_1634"/>
    <hyperlink ref="H1741" r:id="rId_hyperlink_1635"/>
    <hyperlink ref="H1742" r:id="rId_hyperlink_1636"/>
    <hyperlink ref="H1743" r:id="rId_hyperlink_1637"/>
    <hyperlink ref="H1744" r:id="rId_hyperlink_1638"/>
    <hyperlink ref="H1745" r:id="rId_hyperlink_1639"/>
    <hyperlink ref="H1746" r:id="rId_hyperlink_1640"/>
    <hyperlink ref="H1747" r:id="rId_hyperlink_1641"/>
    <hyperlink ref="H1748" r:id="rId_hyperlink_1642"/>
    <hyperlink ref="H1749" r:id="rId_hyperlink_1643"/>
    <hyperlink ref="H1750" r:id="rId_hyperlink_1644"/>
    <hyperlink ref="H1751" r:id="rId_hyperlink_1645"/>
    <hyperlink ref="H1752" r:id="rId_hyperlink_1646"/>
    <hyperlink ref="H1753" r:id="rId_hyperlink_1647"/>
    <hyperlink ref="H1754" r:id="rId_hyperlink_1648"/>
    <hyperlink ref="H1755" r:id="rId_hyperlink_1649"/>
    <hyperlink ref="H1756" r:id="rId_hyperlink_1650"/>
    <hyperlink ref="H1757" r:id="rId_hyperlink_1651"/>
    <hyperlink ref="H1758" r:id="rId_hyperlink_1652"/>
    <hyperlink ref="H1759" r:id="rId_hyperlink_1653"/>
    <hyperlink ref="H1760" r:id="rId_hyperlink_1654"/>
    <hyperlink ref="H1761" r:id="rId_hyperlink_1655"/>
    <hyperlink ref="H1762" r:id="rId_hyperlink_1656"/>
    <hyperlink ref="H1763" r:id="rId_hyperlink_1657"/>
    <hyperlink ref="H1764" r:id="rId_hyperlink_1658"/>
    <hyperlink ref="H1765" r:id="rId_hyperlink_1659"/>
    <hyperlink ref="H1766" r:id="rId_hyperlink_1660"/>
    <hyperlink ref="H1767" r:id="rId_hyperlink_1661"/>
    <hyperlink ref="H1768" r:id="rId_hyperlink_1662"/>
    <hyperlink ref="H1769" r:id="rId_hyperlink_1663"/>
    <hyperlink ref="H1771" r:id="rId_hyperlink_1664"/>
    <hyperlink ref="H1772" r:id="rId_hyperlink_1665"/>
    <hyperlink ref="H1773" r:id="rId_hyperlink_1666"/>
    <hyperlink ref="H1774" r:id="rId_hyperlink_1667"/>
    <hyperlink ref="H1775" r:id="rId_hyperlink_1668"/>
    <hyperlink ref="H1776" r:id="rId_hyperlink_1669"/>
    <hyperlink ref="H1777" r:id="rId_hyperlink_1670"/>
    <hyperlink ref="H1778" r:id="rId_hyperlink_1671"/>
    <hyperlink ref="H1779" r:id="rId_hyperlink_1672"/>
    <hyperlink ref="H1780" r:id="rId_hyperlink_1673"/>
    <hyperlink ref="H1781" r:id="rId_hyperlink_1674"/>
    <hyperlink ref="H1782" r:id="rId_hyperlink_1675"/>
    <hyperlink ref="H1783" r:id="rId_hyperlink_1676"/>
    <hyperlink ref="H1784" r:id="rId_hyperlink_1677"/>
    <hyperlink ref="H1785" r:id="rId_hyperlink_1678"/>
    <hyperlink ref="H1786" r:id="rId_hyperlink_1679"/>
    <hyperlink ref="H1787" r:id="rId_hyperlink_1680"/>
    <hyperlink ref="H1788" r:id="rId_hyperlink_1681"/>
    <hyperlink ref="H1789" r:id="rId_hyperlink_1682"/>
    <hyperlink ref="H1790" r:id="rId_hyperlink_1683"/>
    <hyperlink ref="H1791" r:id="rId_hyperlink_1684"/>
    <hyperlink ref="H1792" r:id="rId_hyperlink_1685"/>
    <hyperlink ref="H1793" r:id="rId_hyperlink_1686"/>
    <hyperlink ref="H1794" r:id="rId_hyperlink_1687"/>
    <hyperlink ref="H1795" r:id="rId_hyperlink_1688"/>
    <hyperlink ref="H1796" r:id="rId_hyperlink_1689"/>
    <hyperlink ref="H1797" r:id="rId_hyperlink_1690"/>
    <hyperlink ref="H1798" r:id="rId_hyperlink_1691"/>
    <hyperlink ref="H1799" r:id="rId_hyperlink_1692"/>
    <hyperlink ref="H1800" r:id="rId_hyperlink_1693"/>
    <hyperlink ref="H1801" r:id="rId_hyperlink_1694"/>
    <hyperlink ref="H1802" r:id="rId_hyperlink_1695"/>
    <hyperlink ref="H1803" r:id="rId_hyperlink_1696"/>
    <hyperlink ref="H1804" r:id="rId_hyperlink_1697"/>
    <hyperlink ref="H1805" r:id="rId_hyperlink_1698"/>
    <hyperlink ref="H1806" r:id="rId_hyperlink_1699"/>
    <hyperlink ref="H1807" r:id="rId_hyperlink_1700"/>
    <hyperlink ref="H1808" r:id="rId_hyperlink_1701"/>
    <hyperlink ref="H1809" r:id="rId_hyperlink_1702"/>
    <hyperlink ref="H1810" r:id="rId_hyperlink_1703"/>
    <hyperlink ref="H1811" r:id="rId_hyperlink_1704"/>
    <hyperlink ref="H1812" r:id="rId_hyperlink_1705"/>
    <hyperlink ref="H1813" r:id="rId_hyperlink_1706"/>
    <hyperlink ref="H1814" r:id="rId_hyperlink_1707"/>
    <hyperlink ref="H1815" r:id="rId_hyperlink_1708"/>
    <hyperlink ref="H1816" r:id="rId_hyperlink_1709"/>
    <hyperlink ref="H1817" r:id="rId_hyperlink_1710"/>
    <hyperlink ref="H1818" r:id="rId_hyperlink_1711"/>
    <hyperlink ref="H1819" r:id="rId_hyperlink_1712"/>
    <hyperlink ref="H1820" r:id="rId_hyperlink_1713"/>
    <hyperlink ref="H1821" r:id="rId_hyperlink_1714"/>
    <hyperlink ref="H1822" r:id="rId_hyperlink_1715"/>
    <hyperlink ref="H1823" r:id="rId_hyperlink_1716"/>
    <hyperlink ref="H1824" r:id="rId_hyperlink_1717"/>
    <hyperlink ref="H1825" r:id="rId_hyperlink_1718"/>
    <hyperlink ref="H1826" r:id="rId_hyperlink_1719"/>
    <hyperlink ref="H1827" r:id="rId_hyperlink_1720"/>
    <hyperlink ref="H1828" r:id="rId_hyperlink_1721"/>
    <hyperlink ref="H1829" r:id="rId_hyperlink_1722"/>
    <hyperlink ref="H1830" r:id="rId_hyperlink_1723"/>
    <hyperlink ref="H1831" r:id="rId_hyperlink_1724"/>
    <hyperlink ref="H1832" r:id="rId_hyperlink_1725"/>
    <hyperlink ref="H1833" r:id="rId_hyperlink_1726"/>
    <hyperlink ref="H1834" r:id="rId_hyperlink_1727"/>
    <hyperlink ref="H1835" r:id="rId_hyperlink_1728"/>
    <hyperlink ref="H1836" r:id="rId_hyperlink_1729"/>
    <hyperlink ref="H1837" r:id="rId_hyperlink_1730"/>
    <hyperlink ref="H1838" r:id="rId_hyperlink_1731"/>
    <hyperlink ref="H1839" r:id="rId_hyperlink_1732"/>
    <hyperlink ref="H1840" r:id="rId_hyperlink_1733"/>
    <hyperlink ref="H1841" r:id="rId_hyperlink_1734"/>
    <hyperlink ref="H1842" r:id="rId_hyperlink_1735"/>
    <hyperlink ref="H1843" r:id="rId_hyperlink_1736"/>
    <hyperlink ref="H1844" r:id="rId_hyperlink_1737"/>
    <hyperlink ref="H1845" r:id="rId_hyperlink_1738"/>
    <hyperlink ref="H1846" r:id="rId_hyperlink_1739"/>
    <hyperlink ref="H1847" r:id="rId_hyperlink_1740"/>
    <hyperlink ref="H1848" r:id="rId_hyperlink_1741"/>
    <hyperlink ref="H1849" r:id="rId_hyperlink_1742"/>
    <hyperlink ref="H1850" r:id="rId_hyperlink_1743"/>
    <hyperlink ref="H1851" r:id="rId_hyperlink_1744"/>
    <hyperlink ref="H1852" r:id="rId_hyperlink_1745"/>
    <hyperlink ref="H1853" r:id="rId_hyperlink_1746"/>
    <hyperlink ref="H1854" r:id="rId_hyperlink_1747"/>
    <hyperlink ref="H1855" r:id="rId_hyperlink_1748"/>
    <hyperlink ref="H1856" r:id="rId_hyperlink_1749"/>
    <hyperlink ref="H1857" r:id="rId_hyperlink_1750"/>
    <hyperlink ref="H1858" r:id="rId_hyperlink_1751"/>
    <hyperlink ref="H1859" r:id="rId_hyperlink_1752"/>
    <hyperlink ref="H1860" r:id="rId_hyperlink_1753"/>
    <hyperlink ref="H1861" r:id="rId_hyperlink_1754"/>
    <hyperlink ref="H1862" r:id="rId_hyperlink_1755"/>
    <hyperlink ref="H1863" r:id="rId_hyperlink_1756"/>
    <hyperlink ref="H1864" r:id="rId_hyperlink_1757"/>
    <hyperlink ref="H1865" r:id="rId_hyperlink_1758"/>
    <hyperlink ref="H1866" r:id="rId_hyperlink_1759"/>
    <hyperlink ref="H1867" r:id="rId_hyperlink_1760"/>
    <hyperlink ref="H1868" r:id="rId_hyperlink_1761"/>
    <hyperlink ref="H1869" r:id="rId_hyperlink_1762"/>
    <hyperlink ref="H1870" r:id="rId_hyperlink_1763"/>
    <hyperlink ref="H1871" r:id="rId_hyperlink_1764"/>
    <hyperlink ref="H1872" r:id="rId_hyperlink_1765"/>
    <hyperlink ref="H1873" r:id="rId_hyperlink_1766"/>
    <hyperlink ref="H1874" r:id="rId_hyperlink_1767"/>
    <hyperlink ref="H1875" r:id="rId_hyperlink_1768"/>
    <hyperlink ref="H1876" r:id="rId_hyperlink_1769"/>
    <hyperlink ref="H1877" r:id="rId_hyperlink_1770"/>
    <hyperlink ref="H1878" r:id="rId_hyperlink_1771"/>
    <hyperlink ref="H1879" r:id="rId_hyperlink_1772"/>
    <hyperlink ref="H1880" r:id="rId_hyperlink_1773"/>
    <hyperlink ref="H1881" r:id="rId_hyperlink_1774"/>
    <hyperlink ref="H1882" r:id="rId_hyperlink_1775"/>
    <hyperlink ref="H1883" r:id="rId_hyperlink_1776"/>
    <hyperlink ref="H1884" r:id="rId_hyperlink_1777"/>
    <hyperlink ref="H1885" r:id="rId_hyperlink_1778"/>
    <hyperlink ref="H1886" r:id="rId_hyperlink_1779"/>
    <hyperlink ref="H1887" r:id="rId_hyperlink_1780"/>
    <hyperlink ref="H1888" r:id="rId_hyperlink_1781"/>
    <hyperlink ref="H1889" r:id="rId_hyperlink_1782"/>
    <hyperlink ref="H1890" r:id="rId_hyperlink_1783"/>
    <hyperlink ref="H1891" r:id="rId_hyperlink_1784"/>
    <hyperlink ref="H1892" r:id="rId_hyperlink_1785"/>
    <hyperlink ref="H1893" r:id="rId_hyperlink_1786"/>
    <hyperlink ref="H1894" r:id="rId_hyperlink_1787"/>
    <hyperlink ref="H1895" r:id="rId_hyperlink_1788"/>
    <hyperlink ref="H1896" r:id="rId_hyperlink_1789"/>
    <hyperlink ref="H1897" r:id="rId_hyperlink_1790"/>
    <hyperlink ref="H1898" r:id="rId_hyperlink_1791"/>
    <hyperlink ref="H1899" r:id="rId_hyperlink_1792"/>
    <hyperlink ref="H1900" r:id="rId_hyperlink_1793"/>
    <hyperlink ref="H1901" r:id="rId_hyperlink_1794"/>
    <hyperlink ref="H1902" r:id="rId_hyperlink_1795"/>
    <hyperlink ref="H1904" r:id="rId_hyperlink_1796"/>
    <hyperlink ref="H1905" r:id="rId_hyperlink_1797"/>
    <hyperlink ref="H1906" r:id="rId_hyperlink_1798"/>
    <hyperlink ref="H1907" r:id="rId_hyperlink_1799"/>
    <hyperlink ref="H1908" r:id="rId_hyperlink_1800"/>
    <hyperlink ref="H1909" r:id="rId_hyperlink_1801"/>
    <hyperlink ref="H1910" r:id="rId_hyperlink_1802"/>
    <hyperlink ref="H1911" r:id="rId_hyperlink_1803"/>
    <hyperlink ref="H1912" r:id="rId_hyperlink_1804"/>
    <hyperlink ref="H1913" r:id="rId_hyperlink_1805"/>
    <hyperlink ref="H1914" r:id="rId_hyperlink_1806"/>
    <hyperlink ref="H1915" r:id="rId_hyperlink_1807"/>
    <hyperlink ref="H1916" r:id="rId_hyperlink_1808"/>
    <hyperlink ref="H1917" r:id="rId_hyperlink_1809"/>
    <hyperlink ref="H1918" r:id="rId_hyperlink_1810"/>
    <hyperlink ref="H1919" r:id="rId_hyperlink_1811"/>
    <hyperlink ref="H1920" r:id="rId_hyperlink_1812"/>
    <hyperlink ref="H1921" r:id="rId_hyperlink_1813"/>
    <hyperlink ref="H1922" r:id="rId_hyperlink_1814"/>
    <hyperlink ref="H1923" r:id="rId_hyperlink_1815"/>
    <hyperlink ref="H1924" r:id="rId_hyperlink_1816"/>
    <hyperlink ref="H1925" r:id="rId_hyperlink_1817"/>
    <hyperlink ref="H1926" r:id="rId_hyperlink_1818"/>
    <hyperlink ref="H1927" r:id="rId_hyperlink_1819"/>
    <hyperlink ref="H1928" r:id="rId_hyperlink_1820"/>
    <hyperlink ref="H1929" r:id="rId_hyperlink_1821"/>
    <hyperlink ref="H1930" r:id="rId_hyperlink_1822"/>
    <hyperlink ref="H1931" r:id="rId_hyperlink_1823"/>
    <hyperlink ref="H1932" r:id="rId_hyperlink_1824"/>
    <hyperlink ref="H1933" r:id="rId_hyperlink_1825"/>
    <hyperlink ref="H1934" r:id="rId_hyperlink_1826"/>
    <hyperlink ref="H1935" r:id="rId_hyperlink_1827"/>
    <hyperlink ref="H1936" r:id="rId_hyperlink_1828"/>
    <hyperlink ref="H1937" r:id="rId_hyperlink_1829"/>
    <hyperlink ref="H1938" r:id="rId_hyperlink_1830"/>
    <hyperlink ref="H1939" r:id="rId_hyperlink_1831"/>
    <hyperlink ref="H1940" r:id="rId_hyperlink_1832"/>
    <hyperlink ref="H1941" r:id="rId_hyperlink_1833"/>
    <hyperlink ref="H1942" r:id="rId_hyperlink_1834"/>
    <hyperlink ref="H1943" r:id="rId_hyperlink_1835"/>
    <hyperlink ref="H1944" r:id="rId_hyperlink_1836"/>
    <hyperlink ref="H1945" r:id="rId_hyperlink_1837"/>
    <hyperlink ref="H1946" r:id="rId_hyperlink_1838"/>
    <hyperlink ref="H1947" r:id="rId_hyperlink_1839"/>
    <hyperlink ref="H1948" r:id="rId_hyperlink_1840"/>
    <hyperlink ref="H1949" r:id="rId_hyperlink_1841"/>
    <hyperlink ref="H1950" r:id="rId_hyperlink_1842"/>
    <hyperlink ref="H1951" r:id="rId_hyperlink_1843"/>
    <hyperlink ref="H1952" r:id="rId_hyperlink_1844"/>
    <hyperlink ref="H1953" r:id="rId_hyperlink_1845"/>
    <hyperlink ref="H1954" r:id="rId_hyperlink_1846"/>
    <hyperlink ref="H1955" r:id="rId_hyperlink_1847"/>
    <hyperlink ref="H1956" r:id="rId_hyperlink_1848"/>
    <hyperlink ref="H1957" r:id="rId_hyperlink_1849"/>
    <hyperlink ref="H1958" r:id="rId_hyperlink_1850"/>
    <hyperlink ref="H1959" r:id="rId_hyperlink_1851"/>
    <hyperlink ref="H1960" r:id="rId_hyperlink_1852"/>
    <hyperlink ref="H1961" r:id="rId_hyperlink_1853"/>
    <hyperlink ref="H1962" r:id="rId_hyperlink_1854"/>
    <hyperlink ref="H1963" r:id="rId_hyperlink_1855"/>
    <hyperlink ref="H1964" r:id="rId_hyperlink_1856"/>
    <hyperlink ref="H1965" r:id="rId_hyperlink_1857"/>
    <hyperlink ref="H1966" r:id="rId_hyperlink_1858"/>
    <hyperlink ref="H1967" r:id="rId_hyperlink_1859"/>
    <hyperlink ref="H1968" r:id="rId_hyperlink_1860"/>
    <hyperlink ref="H1969" r:id="rId_hyperlink_1861"/>
    <hyperlink ref="H1970" r:id="rId_hyperlink_1862"/>
    <hyperlink ref="H1971" r:id="rId_hyperlink_1863"/>
    <hyperlink ref="H1972" r:id="rId_hyperlink_1864"/>
    <hyperlink ref="H1973" r:id="rId_hyperlink_1865"/>
    <hyperlink ref="H1974" r:id="rId_hyperlink_1866"/>
    <hyperlink ref="H1975" r:id="rId_hyperlink_1867"/>
    <hyperlink ref="H1976" r:id="rId_hyperlink_1868"/>
    <hyperlink ref="H1977" r:id="rId_hyperlink_1869"/>
    <hyperlink ref="H1978" r:id="rId_hyperlink_1870"/>
    <hyperlink ref="H1979" r:id="rId_hyperlink_1871"/>
    <hyperlink ref="H1980" r:id="rId_hyperlink_1872"/>
    <hyperlink ref="H1981" r:id="rId_hyperlink_1873"/>
    <hyperlink ref="H1982" r:id="rId_hyperlink_1874"/>
    <hyperlink ref="H1983" r:id="rId_hyperlink_1875"/>
    <hyperlink ref="H1984" r:id="rId_hyperlink_1876"/>
    <hyperlink ref="H1985" r:id="rId_hyperlink_1877"/>
    <hyperlink ref="H1986" r:id="rId_hyperlink_1878"/>
    <hyperlink ref="H1987" r:id="rId_hyperlink_1879"/>
    <hyperlink ref="H1988" r:id="rId_hyperlink_1880"/>
    <hyperlink ref="H1989" r:id="rId_hyperlink_1881"/>
    <hyperlink ref="H1990" r:id="rId_hyperlink_1882"/>
    <hyperlink ref="H1991" r:id="rId_hyperlink_1883"/>
    <hyperlink ref="H1992" r:id="rId_hyperlink_1884"/>
    <hyperlink ref="H1993" r:id="rId_hyperlink_1885"/>
    <hyperlink ref="H1994" r:id="rId_hyperlink_1886"/>
    <hyperlink ref="H1995" r:id="rId_hyperlink_1887"/>
    <hyperlink ref="H1996" r:id="rId_hyperlink_1888"/>
    <hyperlink ref="H1997" r:id="rId_hyperlink_1889"/>
    <hyperlink ref="H1998" r:id="rId_hyperlink_1890"/>
    <hyperlink ref="H1999" r:id="rId_hyperlink_1891"/>
    <hyperlink ref="H2000" r:id="rId_hyperlink_1892"/>
    <hyperlink ref="H2001" r:id="rId_hyperlink_1893"/>
    <hyperlink ref="H2002" r:id="rId_hyperlink_1894"/>
    <hyperlink ref="H2003" r:id="rId_hyperlink_1895"/>
    <hyperlink ref="H2004" r:id="rId_hyperlink_1896"/>
    <hyperlink ref="H2005" r:id="rId_hyperlink_1897"/>
    <hyperlink ref="H2006" r:id="rId_hyperlink_1898"/>
    <hyperlink ref="H2007" r:id="rId_hyperlink_1899"/>
    <hyperlink ref="H2008" r:id="rId_hyperlink_1900"/>
    <hyperlink ref="H2009" r:id="rId_hyperlink_1901"/>
    <hyperlink ref="H2010" r:id="rId_hyperlink_1902"/>
    <hyperlink ref="H2011" r:id="rId_hyperlink_1903"/>
    <hyperlink ref="H2012" r:id="rId_hyperlink_1904"/>
    <hyperlink ref="H2013" r:id="rId_hyperlink_1905"/>
    <hyperlink ref="H2014" r:id="rId_hyperlink_1906"/>
    <hyperlink ref="H2015" r:id="rId_hyperlink_1907"/>
    <hyperlink ref="H2016" r:id="rId_hyperlink_1908"/>
    <hyperlink ref="H2017" r:id="rId_hyperlink_1909"/>
    <hyperlink ref="H2018" r:id="rId_hyperlink_1910"/>
    <hyperlink ref="H2019" r:id="rId_hyperlink_1911"/>
    <hyperlink ref="H2020" r:id="rId_hyperlink_1912"/>
    <hyperlink ref="H2021" r:id="rId_hyperlink_1913"/>
    <hyperlink ref="H2022" r:id="rId_hyperlink_1914"/>
    <hyperlink ref="H2023" r:id="rId_hyperlink_1915"/>
    <hyperlink ref="H2024" r:id="rId_hyperlink_1916"/>
    <hyperlink ref="H2025" r:id="rId_hyperlink_1917"/>
    <hyperlink ref="H2026" r:id="rId_hyperlink_1918"/>
    <hyperlink ref="H2027" r:id="rId_hyperlink_1919"/>
    <hyperlink ref="H2028" r:id="rId_hyperlink_1920"/>
    <hyperlink ref="H2029" r:id="rId_hyperlink_1921"/>
    <hyperlink ref="H2030" r:id="rId_hyperlink_1922"/>
    <hyperlink ref="H2031" r:id="rId_hyperlink_1923"/>
    <hyperlink ref="H2032" r:id="rId_hyperlink_1924"/>
    <hyperlink ref="H2033" r:id="rId_hyperlink_1925"/>
    <hyperlink ref="H2034" r:id="rId_hyperlink_1926"/>
    <hyperlink ref="H2035" r:id="rId_hyperlink_1927"/>
    <hyperlink ref="H2036" r:id="rId_hyperlink_1928"/>
    <hyperlink ref="H2037" r:id="rId_hyperlink_1929"/>
    <hyperlink ref="H2038" r:id="rId_hyperlink_1930"/>
    <hyperlink ref="H2039" r:id="rId_hyperlink_1931"/>
    <hyperlink ref="H2040" r:id="rId_hyperlink_1932"/>
    <hyperlink ref="H2041" r:id="rId_hyperlink_1933"/>
    <hyperlink ref="H2042" r:id="rId_hyperlink_1934"/>
    <hyperlink ref="H2043" r:id="rId_hyperlink_1935"/>
    <hyperlink ref="H2044" r:id="rId_hyperlink_1936"/>
    <hyperlink ref="H2045" r:id="rId_hyperlink_1937"/>
    <hyperlink ref="H2046" r:id="rId_hyperlink_1938"/>
    <hyperlink ref="H2047" r:id="rId_hyperlink_1939"/>
    <hyperlink ref="H2048" r:id="rId_hyperlink_1940"/>
    <hyperlink ref="H2049" r:id="rId_hyperlink_1941"/>
    <hyperlink ref="H2050" r:id="rId_hyperlink_1942"/>
    <hyperlink ref="H2051" r:id="rId_hyperlink_1943"/>
    <hyperlink ref="H2052" r:id="rId_hyperlink_1944"/>
    <hyperlink ref="H2053" r:id="rId_hyperlink_1945"/>
    <hyperlink ref="H2054" r:id="rId_hyperlink_1946"/>
    <hyperlink ref="H2055" r:id="rId_hyperlink_1947"/>
    <hyperlink ref="H2056" r:id="rId_hyperlink_1948"/>
    <hyperlink ref="H2057" r:id="rId_hyperlink_1949"/>
    <hyperlink ref="H2058" r:id="rId_hyperlink_1950"/>
    <hyperlink ref="H2059" r:id="rId_hyperlink_1951"/>
    <hyperlink ref="H2060" r:id="rId_hyperlink_1952"/>
    <hyperlink ref="H2061" r:id="rId_hyperlink_1953"/>
    <hyperlink ref="H2062" r:id="rId_hyperlink_1954"/>
    <hyperlink ref="H2063" r:id="rId_hyperlink_1955"/>
    <hyperlink ref="H2064" r:id="rId_hyperlink_1956"/>
    <hyperlink ref="H2065" r:id="rId_hyperlink_1957"/>
    <hyperlink ref="H2066" r:id="rId_hyperlink_1958"/>
    <hyperlink ref="H2067" r:id="rId_hyperlink_1959"/>
    <hyperlink ref="H2069" r:id="rId_hyperlink_1960"/>
    <hyperlink ref="H2070" r:id="rId_hyperlink_1961"/>
    <hyperlink ref="H2071" r:id="rId_hyperlink_1962"/>
    <hyperlink ref="H2073" r:id="rId_hyperlink_1963"/>
    <hyperlink ref="H2074" r:id="rId_hyperlink_1964"/>
    <hyperlink ref="H2075" r:id="rId_hyperlink_1965"/>
    <hyperlink ref="H2076" r:id="rId_hyperlink_1966"/>
    <hyperlink ref="H2077" r:id="rId_hyperlink_1967"/>
    <hyperlink ref="H2078" r:id="rId_hyperlink_1968"/>
    <hyperlink ref="H2079" r:id="rId_hyperlink_1969"/>
    <hyperlink ref="H2080" r:id="rId_hyperlink_1970"/>
    <hyperlink ref="H2081" r:id="rId_hyperlink_1971"/>
    <hyperlink ref="H2082" r:id="rId_hyperlink_1972"/>
    <hyperlink ref="H2083" r:id="rId_hyperlink_1973"/>
    <hyperlink ref="H2084" r:id="rId_hyperlink_1974"/>
    <hyperlink ref="H2085" r:id="rId_hyperlink_1975"/>
    <hyperlink ref="H2086" r:id="rId_hyperlink_1976"/>
    <hyperlink ref="H2087" r:id="rId_hyperlink_1977"/>
    <hyperlink ref="H2088" r:id="rId_hyperlink_1978"/>
    <hyperlink ref="H2089" r:id="rId_hyperlink_1979"/>
    <hyperlink ref="H2090" r:id="rId_hyperlink_1980"/>
    <hyperlink ref="H2091" r:id="rId_hyperlink_1981"/>
    <hyperlink ref="H2092" r:id="rId_hyperlink_1982"/>
    <hyperlink ref="H2094" r:id="rId_hyperlink_1983"/>
    <hyperlink ref="H2095" r:id="rId_hyperlink_1984"/>
    <hyperlink ref="H2096" r:id="rId_hyperlink_1985"/>
    <hyperlink ref="H2097" r:id="rId_hyperlink_1986"/>
    <hyperlink ref="H2098" r:id="rId_hyperlink_1987"/>
    <hyperlink ref="H2099" r:id="rId_hyperlink_1988"/>
    <hyperlink ref="H2100" r:id="rId_hyperlink_1989"/>
    <hyperlink ref="H2101" r:id="rId_hyperlink_1990"/>
    <hyperlink ref="H2102" r:id="rId_hyperlink_1991"/>
    <hyperlink ref="H2103" r:id="rId_hyperlink_1992"/>
    <hyperlink ref="H2104" r:id="rId_hyperlink_1993"/>
    <hyperlink ref="H2105" r:id="rId_hyperlink_1994"/>
    <hyperlink ref="H2106" r:id="rId_hyperlink_1995"/>
    <hyperlink ref="H2107" r:id="rId_hyperlink_1996"/>
    <hyperlink ref="H2108" r:id="rId_hyperlink_1997"/>
    <hyperlink ref="H2109" r:id="rId_hyperlink_1998"/>
    <hyperlink ref="H2110" r:id="rId_hyperlink_1999"/>
    <hyperlink ref="H2111" r:id="rId_hyperlink_2000"/>
    <hyperlink ref="H2112" r:id="rId_hyperlink_2001"/>
    <hyperlink ref="H2113" r:id="rId_hyperlink_2002"/>
    <hyperlink ref="H2115" r:id="rId_hyperlink_2003"/>
    <hyperlink ref="H2117" r:id="rId_hyperlink_2004"/>
    <hyperlink ref="H2118" r:id="rId_hyperlink_2005"/>
    <hyperlink ref="H2119" r:id="rId_hyperlink_2006"/>
    <hyperlink ref="H2120" r:id="rId_hyperlink_2007"/>
    <hyperlink ref="H2121" r:id="rId_hyperlink_2008"/>
    <hyperlink ref="H2122" r:id="rId_hyperlink_2009"/>
    <hyperlink ref="H2123" r:id="rId_hyperlink_2010"/>
    <hyperlink ref="H2124" r:id="rId_hyperlink_2011"/>
    <hyperlink ref="H2125" r:id="rId_hyperlink_2012"/>
    <hyperlink ref="H2126" r:id="rId_hyperlink_2013"/>
    <hyperlink ref="H2127" r:id="rId_hyperlink_2014"/>
    <hyperlink ref="H2128" r:id="rId_hyperlink_2015"/>
    <hyperlink ref="H2129" r:id="rId_hyperlink_2016"/>
    <hyperlink ref="H2130" r:id="rId_hyperlink_2017"/>
    <hyperlink ref="H2131" r:id="rId_hyperlink_2018"/>
    <hyperlink ref="H2132" r:id="rId_hyperlink_2019"/>
    <hyperlink ref="H2134" r:id="rId_hyperlink_2020"/>
    <hyperlink ref="H2135" r:id="rId_hyperlink_2021"/>
    <hyperlink ref="H2136" r:id="rId_hyperlink_2022"/>
    <hyperlink ref="H2138" r:id="rId_hyperlink_2023"/>
    <hyperlink ref="H2139" r:id="rId_hyperlink_2024"/>
    <hyperlink ref="H2140" r:id="rId_hyperlink_2025"/>
    <hyperlink ref="H2141" r:id="rId_hyperlink_2026"/>
    <hyperlink ref="H2142" r:id="rId_hyperlink_2027"/>
    <hyperlink ref="H2143" r:id="rId_hyperlink_2028"/>
    <hyperlink ref="H2144" r:id="rId_hyperlink_2029"/>
    <hyperlink ref="H2145" r:id="rId_hyperlink_2030"/>
    <hyperlink ref="H2146" r:id="rId_hyperlink_2031"/>
    <hyperlink ref="H2147" r:id="rId_hyperlink_2032"/>
    <hyperlink ref="H2148" r:id="rId_hyperlink_2033"/>
    <hyperlink ref="H2150" r:id="rId_hyperlink_2034"/>
    <hyperlink ref="H2151" r:id="rId_hyperlink_2035"/>
    <hyperlink ref="H2152" r:id="rId_hyperlink_2036"/>
    <hyperlink ref="H2153" r:id="rId_hyperlink_2037"/>
    <hyperlink ref="H2155" r:id="rId_hyperlink_2038"/>
    <hyperlink ref="H2156" r:id="rId_hyperlink_2039"/>
    <hyperlink ref="H2157" r:id="rId_hyperlink_2040"/>
    <hyperlink ref="H2158" r:id="rId_hyperlink_2041"/>
    <hyperlink ref="H2159" r:id="rId_hyperlink_2042"/>
    <hyperlink ref="H2160" r:id="rId_hyperlink_2043"/>
    <hyperlink ref="H2161" r:id="rId_hyperlink_2044"/>
    <hyperlink ref="H2162" r:id="rId_hyperlink_2045"/>
    <hyperlink ref="H2163" r:id="rId_hyperlink_2046"/>
    <hyperlink ref="H2164" r:id="rId_hyperlink_2047"/>
    <hyperlink ref="H2165" r:id="rId_hyperlink_2048"/>
    <hyperlink ref="H2166" r:id="rId_hyperlink_2049"/>
    <hyperlink ref="H2167" r:id="rId_hyperlink_2050"/>
    <hyperlink ref="H2168" r:id="rId_hyperlink_2051"/>
    <hyperlink ref="H2169" r:id="rId_hyperlink_2052"/>
    <hyperlink ref="H2170" r:id="rId_hyperlink_2053"/>
    <hyperlink ref="H2171" r:id="rId_hyperlink_2054"/>
    <hyperlink ref="H2172" r:id="rId_hyperlink_2055"/>
    <hyperlink ref="H2173" r:id="rId_hyperlink_2056"/>
    <hyperlink ref="H2174" r:id="rId_hyperlink_2057"/>
    <hyperlink ref="H2175" r:id="rId_hyperlink_2058"/>
    <hyperlink ref="H2176" r:id="rId_hyperlink_2059"/>
    <hyperlink ref="H2177" r:id="rId_hyperlink_2060"/>
    <hyperlink ref="H2178" r:id="rId_hyperlink_2061"/>
    <hyperlink ref="H2179" r:id="rId_hyperlink_2062"/>
    <hyperlink ref="H2180" r:id="rId_hyperlink_2063"/>
    <hyperlink ref="H2181" r:id="rId_hyperlink_2064"/>
    <hyperlink ref="H2182" r:id="rId_hyperlink_2065"/>
    <hyperlink ref="H2183" r:id="rId_hyperlink_2066"/>
    <hyperlink ref="H2185" r:id="rId_hyperlink_2067"/>
    <hyperlink ref="H2186" r:id="rId_hyperlink_2068"/>
    <hyperlink ref="H2187" r:id="rId_hyperlink_2069"/>
    <hyperlink ref="H2188" r:id="rId_hyperlink_2070"/>
    <hyperlink ref="H2189" r:id="rId_hyperlink_2071"/>
    <hyperlink ref="H2191" r:id="rId_hyperlink_2072"/>
    <hyperlink ref="H2192" r:id="rId_hyperlink_2073"/>
    <hyperlink ref="H2193" r:id="rId_hyperlink_2074"/>
    <hyperlink ref="H2194" r:id="rId_hyperlink_2075"/>
    <hyperlink ref="H2195" r:id="rId_hyperlink_2076"/>
    <hyperlink ref="H2197" r:id="rId_hyperlink_2077"/>
    <hyperlink ref="H2198" r:id="rId_hyperlink_2078"/>
    <hyperlink ref="H2199" r:id="rId_hyperlink_2079"/>
    <hyperlink ref="H2200" r:id="rId_hyperlink_2080"/>
    <hyperlink ref="H2201" r:id="rId_hyperlink_2081"/>
    <hyperlink ref="H2202" r:id="rId_hyperlink_2082"/>
    <hyperlink ref="H2203" r:id="rId_hyperlink_2083"/>
    <hyperlink ref="H2204" r:id="rId_hyperlink_2084"/>
    <hyperlink ref="H2205" r:id="rId_hyperlink_2085"/>
    <hyperlink ref="H2206" r:id="rId_hyperlink_2086"/>
    <hyperlink ref="H2207" r:id="rId_hyperlink_2087"/>
    <hyperlink ref="H2208" r:id="rId_hyperlink_2088"/>
    <hyperlink ref="H2209" r:id="rId_hyperlink_2089"/>
    <hyperlink ref="H2210" r:id="rId_hyperlink_2090"/>
    <hyperlink ref="H2211" r:id="rId_hyperlink_2091"/>
    <hyperlink ref="H2212" r:id="rId_hyperlink_2092"/>
    <hyperlink ref="H2213" r:id="rId_hyperlink_2093"/>
    <hyperlink ref="H2214" r:id="rId_hyperlink_2094"/>
    <hyperlink ref="H2215" r:id="rId_hyperlink_2095"/>
    <hyperlink ref="H2216" r:id="rId_hyperlink_2096"/>
    <hyperlink ref="H2217" r:id="rId_hyperlink_2097"/>
    <hyperlink ref="H2218" r:id="rId_hyperlink_2098"/>
    <hyperlink ref="H2219" r:id="rId_hyperlink_2099"/>
    <hyperlink ref="H2220" r:id="rId_hyperlink_2100"/>
    <hyperlink ref="H2221" r:id="rId_hyperlink_2101"/>
    <hyperlink ref="H2222" r:id="rId_hyperlink_2102"/>
    <hyperlink ref="H2223" r:id="rId_hyperlink_2103"/>
    <hyperlink ref="H2224" r:id="rId_hyperlink_2104"/>
    <hyperlink ref="H2225" r:id="rId_hyperlink_2105"/>
    <hyperlink ref="H2226" r:id="rId_hyperlink_2106"/>
    <hyperlink ref="H2227" r:id="rId_hyperlink_2107"/>
    <hyperlink ref="H2228" r:id="rId_hyperlink_2108"/>
    <hyperlink ref="H2229" r:id="rId_hyperlink_2109"/>
    <hyperlink ref="H2231" r:id="rId_hyperlink_2110"/>
    <hyperlink ref="H2232" r:id="rId_hyperlink_2111"/>
    <hyperlink ref="H2233" r:id="rId_hyperlink_2112"/>
    <hyperlink ref="H2234" r:id="rId_hyperlink_2113"/>
    <hyperlink ref="H2235" r:id="rId_hyperlink_2114"/>
    <hyperlink ref="H2236" r:id="rId_hyperlink_2115"/>
    <hyperlink ref="H2237" r:id="rId_hyperlink_2116"/>
    <hyperlink ref="H2238" r:id="rId_hyperlink_2117"/>
    <hyperlink ref="H2239" r:id="rId_hyperlink_2118"/>
    <hyperlink ref="H2240" r:id="rId_hyperlink_2119"/>
    <hyperlink ref="H2241" r:id="rId_hyperlink_2120"/>
    <hyperlink ref="H2242" r:id="rId_hyperlink_2121"/>
    <hyperlink ref="H2243" r:id="rId_hyperlink_2122"/>
    <hyperlink ref="H2244" r:id="rId_hyperlink_2123"/>
    <hyperlink ref="H2245" r:id="rId_hyperlink_2124"/>
    <hyperlink ref="H2247" r:id="rId_hyperlink_2125"/>
    <hyperlink ref="H2248" r:id="rId_hyperlink_2126"/>
    <hyperlink ref="H2249" r:id="rId_hyperlink_2127"/>
    <hyperlink ref="H2250" r:id="rId_hyperlink_2128"/>
    <hyperlink ref="H2251" r:id="rId_hyperlink_2129"/>
    <hyperlink ref="H2252" r:id="rId_hyperlink_2130"/>
    <hyperlink ref="H2253" r:id="rId_hyperlink_2131"/>
    <hyperlink ref="H2254" r:id="rId_hyperlink_2132"/>
    <hyperlink ref="H2255" r:id="rId_hyperlink_2133"/>
    <hyperlink ref="H2256" r:id="rId_hyperlink_2134"/>
    <hyperlink ref="H2257" r:id="rId_hyperlink_2135"/>
    <hyperlink ref="H2258" r:id="rId_hyperlink_2136"/>
    <hyperlink ref="H2259" r:id="rId_hyperlink_2137"/>
    <hyperlink ref="H2260" r:id="rId_hyperlink_2138"/>
    <hyperlink ref="H2261" r:id="rId_hyperlink_2139"/>
    <hyperlink ref="H2262" r:id="rId_hyperlink_2140"/>
    <hyperlink ref="H2263" r:id="rId_hyperlink_2141"/>
    <hyperlink ref="H2264" r:id="rId_hyperlink_2142"/>
    <hyperlink ref="H2265" r:id="rId_hyperlink_2143"/>
    <hyperlink ref="H2266" r:id="rId_hyperlink_2144"/>
    <hyperlink ref="H2267" r:id="rId_hyperlink_2145"/>
    <hyperlink ref="H2268" r:id="rId_hyperlink_2146"/>
    <hyperlink ref="H2269" r:id="rId_hyperlink_2147"/>
    <hyperlink ref="H2270" r:id="rId_hyperlink_2148"/>
    <hyperlink ref="H2271" r:id="rId_hyperlink_2149"/>
    <hyperlink ref="H2272" r:id="rId_hyperlink_2150"/>
    <hyperlink ref="H2273" r:id="rId_hyperlink_2151"/>
    <hyperlink ref="H2274" r:id="rId_hyperlink_2152"/>
    <hyperlink ref="H2275" r:id="rId_hyperlink_2153"/>
    <hyperlink ref="H2276" r:id="rId_hyperlink_2154"/>
    <hyperlink ref="H2277" r:id="rId_hyperlink_2155"/>
    <hyperlink ref="H2278" r:id="rId_hyperlink_2156"/>
    <hyperlink ref="H2279" r:id="rId_hyperlink_2157"/>
    <hyperlink ref="H2280" r:id="rId_hyperlink_2158"/>
    <hyperlink ref="H2281" r:id="rId_hyperlink_2159"/>
    <hyperlink ref="H2282" r:id="rId_hyperlink_2160"/>
    <hyperlink ref="H2283" r:id="rId_hyperlink_2161"/>
    <hyperlink ref="H2284" r:id="rId_hyperlink_2162"/>
    <hyperlink ref="H2285" r:id="rId_hyperlink_2163"/>
    <hyperlink ref="H2286" r:id="rId_hyperlink_2164"/>
    <hyperlink ref="H2287" r:id="rId_hyperlink_2165"/>
    <hyperlink ref="H2288" r:id="rId_hyperlink_2166"/>
    <hyperlink ref="H2289" r:id="rId_hyperlink_2167"/>
    <hyperlink ref="H2290" r:id="rId_hyperlink_2168"/>
    <hyperlink ref="H2291" r:id="rId_hyperlink_2169"/>
    <hyperlink ref="H2292" r:id="rId_hyperlink_2170"/>
    <hyperlink ref="H2293" r:id="rId_hyperlink_2171"/>
    <hyperlink ref="H2294" r:id="rId_hyperlink_2172"/>
    <hyperlink ref="H2295" r:id="rId_hyperlink_2173"/>
    <hyperlink ref="H2296" r:id="rId_hyperlink_2174"/>
    <hyperlink ref="H2297" r:id="rId_hyperlink_2175"/>
    <hyperlink ref="H2298" r:id="rId_hyperlink_2176"/>
    <hyperlink ref="H2299" r:id="rId_hyperlink_2177"/>
    <hyperlink ref="H2300" r:id="rId_hyperlink_2178"/>
    <hyperlink ref="H2301" r:id="rId_hyperlink_2179"/>
    <hyperlink ref="H2302" r:id="rId_hyperlink_2180"/>
    <hyperlink ref="H2303" r:id="rId_hyperlink_2181"/>
    <hyperlink ref="H2304" r:id="rId_hyperlink_2182"/>
    <hyperlink ref="H2305" r:id="rId_hyperlink_2183"/>
    <hyperlink ref="H2306" r:id="rId_hyperlink_2184"/>
    <hyperlink ref="H2307" r:id="rId_hyperlink_2185"/>
    <hyperlink ref="H2308" r:id="rId_hyperlink_2186"/>
    <hyperlink ref="H2309" r:id="rId_hyperlink_2187"/>
    <hyperlink ref="H2310" r:id="rId_hyperlink_2188"/>
    <hyperlink ref="H2311" r:id="rId_hyperlink_2189"/>
    <hyperlink ref="H2312" r:id="rId_hyperlink_2190"/>
    <hyperlink ref="H2313" r:id="rId_hyperlink_2191"/>
    <hyperlink ref="H2314" r:id="rId_hyperlink_2192"/>
    <hyperlink ref="H2315" r:id="rId_hyperlink_2193"/>
    <hyperlink ref="H2316" r:id="rId_hyperlink_2194"/>
    <hyperlink ref="H2317" r:id="rId_hyperlink_2195"/>
    <hyperlink ref="H2318" r:id="rId_hyperlink_2196"/>
    <hyperlink ref="H2319" r:id="rId_hyperlink_2197"/>
    <hyperlink ref="H2320" r:id="rId_hyperlink_2198"/>
    <hyperlink ref="H2321" r:id="rId_hyperlink_2199"/>
    <hyperlink ref="H2322" r:id="rId_hyperlink_2200"/>
    <hyperlink ref="H2323" r:id="rId_hyperlink_2201"/>
    <hyperlink ref="H2324" r:id="rId_hyperlink_2202"/>
    <hyperlink ref="H2325" r:id="rId_hyperlink_2203"/>
    <hyperlink ref="H2326" r:id="rId_hyperlink_2204"/>
    <hyperlink ref="H2327" r:id="rId_hyperlink_2205"/>
    <hyperlink ref="H2328" r:id="rId_hyperlink_2206"/>
    <hyperlink ref="H2329" r:id="rId_hyperlink_2207"/>
    <hyperlink ref="H2330" r:id="rId_hyperlink_2208"/>
    <hyperlink ref="H2331" r:id="rId_hyperlink_2209"/>
    <hyperlink ref="H2332" r:id="rId_hyperlink_2210"/>
    <hyperlink ref="H2333" r:id="rId_hyperlink_2211"/>
    <hyperlink ref="H2334" r:id="rId_hyperlink_2212"/>
    <hyperlink ref="H2335" r:id="rId_hyperlink_2213"/>
    <hyperlink ref="H2336" r:id="rId_hyperlink_2214"/>
    <hyperlink ref="H2337" r:id="rId_hyperlink_2215"/>
    <hyperlink ref="H2338" r:id="rId_hyperlink_2216"/>
    <hyperlink ref="H2339" r:id="rId_hyperlink_2217"/>
    <hyperlink ref="H2340" r:id="rId_hyperlink_2218"/>
    <hyperlink ref="H2341" r:id="rId_hyperlink_2219"/>
    <hyperlink ref="H2342" r:id="rId_hyperlink_2220"/>
    <hyperlink ref="H2343" r:id="rId_hyperlink_2221"/>
    <hyperlink ref="H2344" r:id="rId_hyperlink_2222"/>
    <hyperlink ref="H2345" r:id="rId_hyperlink_2223"/>
    <hyperlink ref="H2346" r:id="rId_hyperlink_2224"/>
    <hyperlink ref="H2347" r:id="rId_hyperlink_2225"/>
    <hyperlink ref="H2348" r:id="rId_hyperlink_2226"/>
    <hyperlink ref="H2349" r:id="rId_hyperlink_2227"/>
    <hyperlink ref="H2350" r:id="rId_hyperlink_2228"/>
    <hyperlink ref="H2351" r:id="rId_hyperlink_2229"/>
    <hyperlink ref="H2352" r:id="rId_hyperlink_2230"/>
    <hyperlink ref="H2353" r:id="rId_hyperlink_2231"/>
    <hyperlink ref="H2354" r:id="rId_hyperlink_2232"/>
    <hyperlink ref="H2355" r:id="rId_hyperlink_2233"/>
    <hyperlink ref="H2356" r:id="rId_hyperlink_2234"/>
    <hyperlink ref="H2357" r:id="rId_hyperlink_2235"/>
    <hyperlink ref="H2358" r:id="rId_hyperlink_2236"/>
    <hyperlink ref="H2359" r:id="rId_hyperlink_2237"/>
    <hyperlink ref="H2360" r:id="rId_hyperlink_2238"/>
    <hyperlink ref="H2361" r:id="rId_hyperlink_2239"/>
    <hyperlink ref="H2362" r:id="rId_hyperlink_2240"/>
    <hyperlink ref="H2363" r:id="rId_hyperlink_2241"/>
    <hyperlink ref="H2364" r:id="rId_hyperlink_2242"/>
    <hyperlink ref="H2365" r:id="rId_hyperlink_2243"/>
    <hyperlink ref="H2366" r:id="rId_hyperlink_2244"/>
    <hyperlink ref="H2367" r:id="rId_hyperlink_2245"/>
    <hyperlink ref="H2368" r:id="rId_hyperlink_2246"/>
    <hyperlink ref="H2369" r:id="rId_hyperlink_2247"/>
    <hyperlink ref="H2370" r:id="rId_hyperlink_2248"/>
    <hyperlink ref="H2371" r:id="rId_hyperlink_2249"/>
    <hyperlink ref="H2373" r:id="rId_hyperlink_2250"/>
    <hyperlink ref="H2374" r:id="rId_hyperlink_2251"/>
    <hyperlink ref="H2375" r:id="rId_hyperlink_2252"/>
    <hyperlink ref="H2376" r:id="rId_hyperlink_2253"/>
    <hyperlink ref="H2377" r:id="rId_hyperlink_2254"/>
    <hyperlink ref="H2378" r:id="rId_hyperlink_2255"/>
    <hyperlink ref="H2379" r:id="rId_hyperlink_2256"/>
    <hyperlink ref="H2380" r:id="rId_hyperlink_2257"/>
    <hyperlink ref="H2381" r:id="rId_hyperlink_2258"/>
    <hyperlink ref="H2382" r:id="rId_hyperlink_2259"/>
    <hyperlink ref="H2383" r:id="rId_hyperlink_2260"/>
    <hyperlink ref="H2384" r:id="rId_hyperlink_2261"/>
    <hyperlink ref="H2385" r:id="rId_hyperlink_2262"/>
    <hyperlink ref="H2386" r:id="rId_hyperlink_2263"/>
    <hyperlink ref="H2387" r:id="rId_hyperlink_2264"/>
    <hyperlink ref="H2388" r:id="rId_hyperlink_2265"/>
    <hyperlink ref="H2389" r:id="rId_hyperlink_2266"/>
    <hyperlink ref="H2390" r:id="rId_hyperlink_2267"/>
    <hyperlink ref="H2391" r:id="rId_hyperlink_2268"/>
    <hyperlink ref="H2392" r:id="rId_hyperlink_2269"/>
    <hyperlink ref="H2393" r:id="rId_hyperlink_2270"/>
    <hyperlink ref="H2394" r:id="rId_hyperlink_2271"/>
    <hyperlink ref="H2395" r:id="rId_hyperlink_2272"/>
    <hyperlink ref="H2396" r:id="rId_hyperlink_2273"/>
    <hyperlink ref="H2397" r:id="rId_hyperlink_2274"/>
    <hyperlink ref="H2398" r:id="rId_hyperlink_2275"/>
    <hyperlink ref="H2399" r:id="rId_hyperlink_2276"/>
    <hyperlink ref="H2400" r:id="rId_hyperlink_2277"/>
    <hyperlink ref="H2401" r:id="rId_hyperlink_2278"/>
    <hyperlink ref="H2402" r:id="rId_hyperlink_2279"/>
    <hyperlink ref="H2403" r:id="rId_hyperlink_2280"/>
    <hyperlink ref="H2404" r:id="rId_hyperlink_2281"/>
    <hyperlink ref="H2405" r:id="rId_hyperlink_2282"/>
    <hyperlink ref="H2406" r:id="rId_hyperlink_2283"/>
    <hyperlink ref="H2407" r:id="rId_hyperlink_2284"/>
    <hyperlink ref="H2408" r:id="rId_hyperlink_2285"/>
    <hyperlink ref="H2409" r:id="rId_hyperlink_2286"/>
    <hyperlink ref="H2410" r:id="rId_hyperlink_2287"/>
    <hyperlink ref="H2411" r:id="rId_hyperlink_2288"/>
    <hyperlink ref="H2412" r:id="rId_hyperlink_2289"/>
    <hyperlink ref="H2413" r:id="rId_hyperlink_2290"/>
    <hyperlink ref="H2414" r:id="rId_hyperlink_2291"/>
    <hyperlink ref="H2415" r:id="rId_hyperlink_2292"/>
    <hyperlink ref="H2416" r:id="rId_hyperlink_2293"/>
    <hyperlink ref="H2417" r:id="rId_hyperlink_2294"/>
    <hyperlink ref="H2418" r:id="rId_hyperlink_2295"/>
    <hyperlink ref="H2419" r:id="rId_hyperlink_2296"/>
    <hyperlink ref="H2420" r:id="rId_hyperlink_2297"/>
    <hyperlink ref="H2421" r:id="rId_hyperlink_2298"/>
    <hyperlink ref="H2422" r:id="rId_hyperlink_2299"/>
    <hyperlink ref="H2423" r:id="rId_hyperlink_2300"/>
    <hyperlink ref="H2424" r:id="rId_hyperlink_2301"/>
    <hyperlink ref="H2425" r:id="rId_hyperlink_2302"/>
    <hyperlink ref="H2426" r:id="rId_hyperlink_2303"/>
    <hyperlink ref="H2427" r:id="rId_hyperlink_2304"/>
    <hyperlink ref="H2428" r:id="rId_hyperlink_2305"/>
    <hyperlink ref="H2429" r:id="rId_hyperlink_2306"/>
    <hyperlink ref="H2430" r:id="rId_hyperlink_2307"/>
    <hyperlink ref="H2431" r:id="rId_hyperlink_2308"/>
    <hyperlink ref="H2432" r:id="rId_hyperlink_2309"/>
    <hyperlink ref="H2433" r:id="rId_hyperlink_2310"/>
    <hyperlink ref="H2434" r:id="rId_hyperlink_2311"/>
    <hyperlink ref="H2435" r:id="rId_hyperlink_2312"/>
    <hyperlink ref="H2436" r:id="rId_hyperlink_2313"/>
    <hyperlink ref="H2437" r:id="rId_hyperlink_2314"/>
    <hyperlink ref="H2438" r:id="rId_hyperlink_2315"/>
    <hyperlink ref="H2439" r:id="rId_hyperlink_2316"/>
    <hyperlink ref="H2440" r:id="rId_hyperlink_2317"/>
    <hyperlink ref="H2441" r:id="rId_hyperlink_2318"/>
    <hyperlink ref="H2442" r:id="rId_hyperlink_2319"/>
    <hyperlink ref="H2443" r:id="rId_hyperlink_2320"/>
    <hyperlink ref="H2444" r:id="rId_hyperlink_2321"/>
    <hyperlink ref="H2445" r:id="rId_hyperlink_2322"/>
    <hyperlink ref="H2446" r:id="rId_hyperlink_2323"/>
    <hyperlink ref="H2447" r:id="rId_hyperlink_2324"/>
    <hyperlink ref="H2448" r:id="rId_hyperlink_2325"/>
    <hyperlink ref="H2449" r:id="rId_hyperlink_2326"/>
    <hyperlink ref="H2450" r:id="rId_hyperlink_2327"/>
    <hyperlink ref="H2451" r:id="rId_hyperlink_2328"/>
    <hyperlink ref="H2452" r:id="rId_hyperlink_2329"/>
    <hyperlink ref="H2453" r:id="rId_hyperlink_2330"/>
    <hyperlink ref="H2454" r:id="rId_hyperlink_2331"/>
    <hyperlink ref="H2455" r:id="rId_hyperlink_2332"/>
    <hyperlink ref="H2456" r:id="rId_hyperlink_2333"/>
    <hyperlink ref="H2457" r:id="rId_hyperlink_2334"/>
    <hyperlink ref="H2458" r:id="rId_hyperlink_2335"/>
    <hyperlink ref="H2459" r:id="rId_hyperlink_2336"/>
    <hyperlink ref="H2460" r:id="rId_hyperlink_2337"/>
    <hyperlink ref="H2461" r:id="rId_hyperlink_2338"/>
    <hyperlink ref="H2462" r:id="rId_hyperlink_2339"/>
    <hyperlink ref="H2463" r:id="rId_hyperlink_2340"/>
    <hyperlink ref="H2464" r:id="rId_hyperlink_2341"/>
    <hyperlink ref="H2465" r:id="rId_hyperlink_2342"/>
    <hyperlink ref="H2466" r:id="rId_hyperlink_2343"/>
    <hyperlink ref="H2467" r:id="rId_hyperlink_2344"/>
    <hyperlink ref="H2468" r:id="rId_hyperlink_2345"/>
    <hyperlink ref="H2469" r:id="rId_hyperlink_2346"/>
    <hyperlink ref="H2470" r:id="rId_hyperlink_2347"/>
    <hyperlink ref="H2471" r:id="rId_hyperlink_2348"/>
    <hyperlink ref="H2472" r:id="rId_hyperlink_2349"/>
    <hyperlink ref="H2473" r:id="rId_hyperlink_2350"/>
    <hyperlink ref="H2475" r:id="rId_hyperlink_2351"/>
    <hyperlink ref="H2476" r:id="rId_hyperlink_2352"/>
    <hyperlink ref="H2477" r:id="rId_hyperlink_2353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Scat Technology</dc:creator>
  <cp:lastModifiedBy>Scat Technology</cp:lastModifiedBy>
  <dcterms:created xsi:type="dcterms:W3CDTF">2015-02-16T13:27:33+04:00</dcterms:created>
  <dcterms:modified xsi:type="dcterms:W3CDTF">2015-02-16T13:27:33+04:00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